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userName="Utilisateur Windows" algorithmName="SHA-512" hashValue="B2Z6uZmodjnpyKlfWOYt1PKsdUM+7FYUKHDwSLKF6ys8uhXc0PzB46udjGii8Wn/8bqaWzKxx9baXzmWqCrEVw==" saltValue="+cIAfsffOT81c9v+itKNmA==" spinCount="100000"/>
  <workbookPr codeName="ThisWorkbook"/>
  <mc:AlternateContent xmlns:mc="http://schemas.openxmlformats.org/markup-compatibility/2006">
    <mc:Choice Requires="x15">
      <x15ac:absPath xmlns:x15ac="http://schemas.microsoft.com/office/spreadsheetml/2010/11/ac" url="F:\ITIE APRES LA SUSPENSION D FEVR 2024\Conciliation ex 2022 et 2023\Rapports\"/>
    </mc:Choice>
  </mc:AlternateContent>
  <bookViews>
    <workbookView xWindow="-105" yWindow="-105" windowWidth="19425" windowHeight="11505" tabRatio="833" firstSheet="1" activeTab="1"/>
  </bookViews>
  <sheets>
    <sheet name="Liste des annexes" sheetId="24" r:id="rId1"/>
    <sheet name="Annexe 1 " sheetId="21" r:id="rId2"/>
    <sheet name="Annexe 2" sheetId="64" r:id="rId3"/>
    <sheet name="Annexe 3" sheetId="14" r:id="rId4"/>
    <sheet name="Annexe 4" sheetId="63" r:id="rId5"/>
    <sheet name="Annexe 5" sheetId="73" r:id="rId6"/>
    <sheet name="Annexe 6" sheetId="74" r:id="rId7"/>
    <sheet name="Annexe 7" sheetId="77" r:id="rId8"/>
    <sheet name="Annexe 8" sheetId="3" r:id="rId9"/>
    <sheet name="Annexe 9" sheetId="62" r:id="rId10"/>
    <sheet name="Annexe 10-1 Pétrolier" sheetId="51" r:id="rId11"/>
    <sheet name="Annexe 10-2 Minier" sheetId="53" r:id="rId12"/>
    <sheet name="Annexe 11" sheetId="60" r:id="rId13"/>
    <sheet name="Annexe 12" sheetId="71" r:id="rId14"/>
    <sheet name="Annexe 13" sheetId="70" r:id="rId15"/>
    <sheet name="Annexe 14" sheetId="69" r:id="rId16"/>
    <sheet name="Annexe 15" sheetId="67" r:id="rId17"/>
    <sheet name="Annexe 16" sheetId="80" r:id="rId18"/>
    <sheet name="Annexe 17" sheetId="81" r:id="rId19"/>
    <sheet name="Annexe 18" sheetId="43" r:id="rId20"/>
    <sheet name="Annexe 19" sheetId="34" r:id="rId21"/>
    <sheet name="Annexe 20" sheetId="68" r:id="rId22"/>
    <sheet name="Annexe 21" sheetId="65" r:id="rId23"/>
    <sheet name="Annexe 22" sheetId="82" r:id="rId24"/>
    <sheet name="Annexe 23" sheetId="58" r:id="rId25"/>
    <sheet name="Annexe 24" sheetId="7" r:id="rId26"/>
    <sheet name="Annexe 25" sheetId="48" r:id="rId27"/>
    <sheet name="Annexe 26" sheetId="66" r:id="rId28"/>
    <sheet name="Annexe 27" sheetId="79" r:id="rId29"/>
    <sheet name="Annexe 28" sheetId="49" r:id="rId30"/>
    <sheet name="Annexe 29" sheetId="61" r:id="rId31"/>
  </sheets>
  <externalReferences>
    <externalReference r:id="rId32"/>
    <externalReference r:id="rId33"/>
    <externalReference r:id="rId34"/>
    <externalReference r:id="rId35"/>
    <externalReference r:id="rId36"/>
  </externalReferences>
  <definedNames>
    <definedName name="_clo9697" localSheetId="16">#REF!,#REF!</definedName>
    <definedName name="_clo9697" localSheetId="22">#REF!,#REF!</definedName>
    <definedName name="_clo9697">#REF!,#REF!</definedName>
    <definedName name="_xlnm._FilterDatabase" localSheetId="1" hidden="1">'Annexe 1 '!$A$5:$I$24</definedName>
    <definedName name="_xlnm._FilterDatabase" localSheetId="10" hidden="1">'Annexe 10-1 Pétrolier'!$A$1:$N$30</definedName>
    <definedName name="_xlnm._FilterDatabase" localSheetId="11" hidden="1">'Annexe 10-2 Minier'!$B$1:$N$49</definedName>
    <definedName name="_xlnm._FilterDatabase" localSheetId="13" hidden="1">'Annexe 12'!$A$4:$I$389</definedName>
    <definedName name="_xlnm._FilterDatabase" localSheetId="15" hidden="1">'Annexe 14'!$A$5:$N$37</definedName>
    <definedName name="_xlnm._FilterDatabase" localSheetId="16" hidden="1">'Annexe 15'!$A$4:$O$178</definedName>
    <definedName name="_xlnm._FilterDatabase" localSheetId="20" hidden="1">'Annexe 19'!$A$1:$G$62</definedName>
    <definedName name="_xlnm._FilterDatabase" localSheetId="21" hidden="1">'Annexe 20'!$B$7:$M$137</definedName>
    <definedName name="_xlnm._FilterDatabase" localSheetId="22" hidden="1">'Annexe 21'!$A$2:$M$639</definedName>
    <definedName name="_xlnm._FilterDatabase" localSheetId="25" hidden="1">'Annexe 24'!$A$4:$F$14</definedName>
    <definedName name="_xlnm._FilterDatabase" localSheetId="28" hidden="1">'Annexe 27'!$A$5:$H$129</definedName>
    <definedName name="_xlnm._FilterDatabase" localSheetId="30" hidden="1">#REF!</definedName>
    <definedName name="_xlnm._FilterDatabase" localSheetId="9" hidden="1">'Annexe 9'!$B$7:$E$21</definedName>
    <definedName name="_xlnm._FilterDatabase" hidden="1">#REF!</definedName>
    <definedName name="_FilterDatabase1" localSheetId="16" hidden="1">#REF!</definedName>
    <definedName name="_FilterDatabase1" localSheetId="22" hidden="1">#REF!</definedName>
    <definedName name="_FilterDatabase1" localSheetId="30" hidden="1">#REF!</definedName>
    <definedName name="_FilterDatabase1" hidden="1">#REF!</definedName>
    <definedName name="_ftn1" localSheetId="14">'Annexe 13'!#REF!</definedName>
    <definedName name="_ftnref1" localSheetId="14">[1]P°SONAMINES!$E$3</definedName>
    <definedName name="_Toc147511038" localSheetId="5">'Annexe 5'!$A$17</definedName>
    <definedName name="_Toc147511039" localSheetId="5">'Annexe 5'!$A$26</definedName>
    <definedName name="_Toc88231522" localSheetId="0">'Liste des annexes'!$A$21</definedName>
    <definedName name="AA" localSheetId="14">[2]Lists!$B$79:$B$89</definedName>
    <definedName name="AA" localSheetId="15">[2]Lists!$B$79:$B$89</definedName>
    <definedName name="AA" localSheetId="16">[2]Lists!$B$79:$B$89</definedName>
    <definedName name="AA" localSheetId="21">[2]Lists!$B$79:$B$89</definedName>
    <definedName name="AA" localSheetId="22">#REF!</definedName>
    <definedName name="AA" localSheetId="23">[2]Lists!$B$79:$B$89</definedName>
    <definedName name="AA">#REF!</definedName>
    <definedName name="AAAA" localSheetId="14">[2]Lists!$B$68:$B$75</definedName>
    <definedName name="AAAA" localSheetId="15">[2]Lists!$B$68:$B$75</definedName>
    <definedName name="AAAA" localSheetId="16">[2]Lists!$B$68:$B$75</definedName>
    <definedName name="AAAA" localSheetId="21">[2]Lists!$B$68:$B$75</definedName>
    <definedName name="AAAA" localSheetId="22">#REF!</definedName>
    <definedName name="AAAA" localSheetId="23">[2]Lists!$B$68:$B$75</definedName>
    <definedName name="AAAA">#REF!</definedName>
    <definedName name="AOUT" localSheetId="16">#REF!</definedName>
    <definedName name="AOUT" localSheetId="30">#REF!</definedName>
    <definedName name="AOUT">#REF!</definedName>
    <definedName name="az" localSheetId="16">#REF!</definedName>
    <definedName name="az" localSheetId="30">#REF!</definedName>
    <definedName name="az">#REF!</definedName>
    <definedName name="_xlnm.Database" localSheetId="16">#REF!</definedName>
    <definedName name="_xlnm.Database" localSheetId="30">#REF!</definedName>
    <definedName name="_xlnm.Database">#REF!</definedName>
    <definedName name="BATNA" localSheetId="30">#REF!</definedName>
    <definedName name="BATNA">#REF!</definedName>
    <definedName name="BISKRA" localSheetId="30">#REF!</definedName>
    <definedName name="BISKRA">#REF!</definedName>
    <definedName name="Chooseoption" localSheetId="14">[3]Sheet1!$B$3:$B$4</definedName>
    <definedName name="Chooseoption" localSheetId="15">[3]Sheet1!$B$3:$B$4</definedName>
    <definedName name="Chooseoption" localSheetId="16">[3]Sheet1!$B$3:$B$4</definedName>
    <definedName name="Chooseoption" localSheetId="21">[3]Sheet1!$B$3:$B$4</definedName>
    <definedName name="Chooseoption" localSheetId="23">[3]Sheet1!$B$3:$B$4</definedName>
    <definedName name="Chooseoption">#REF!</definedName>
    <definedName name="Compadjust" localSheetId="14">[4]Lists!$A$72:$A$81</definedName>
    <definedName name="Compadjust" localSheetId="15">[4]Lists!$A$72:$A$81</definedName>
    <definedName name="Compadjust" localSheetId="16">[4]Lists!$A$72:$A$81</definedName>
    <definedName name="Compadjust" localSheetId="21">[4]Lists!$A$72:$A$81</definedName>
    <definedName name="Compadjust" localSheetId="23">[4]Lists!$A$72:$A$81</definedName>
    <definedName name="Compadjust" localSheetId="30">#REF!</definedName>
    <definedName name="Compadjust">#REF!</definedName>
    <definedName name="DATA5" localSheetId="16">#REF!</definedName>
    <definedName name="DATA5" localSheetId="30">#REF!</definedName>
    <definedName name="DATA5">#REF!</definedName>
    <definedName name="Erreure_de_reporting__montant_et_détail" localSheetId="16">#REF!</definedName>
    <definedName name="Erreure_de_reporting__montant_et_détail" localSheetId="30">#REF!</definedName>
    <definedName name="Erreure_de_reporting__montant_et_détail">#REF!</definedName>
    <definedName name="FD" localSheetId="16" hidden="1">#REF!</definedName>
    <definedName name="FD" localSheetId="30" hidden="1">#REF!</definedName>
    <definedName name="FD" hidden="1">#REF!</definedName>
    <definedName name="fdb" localSheetId="30" hidden="1">#REF!</definedName>
    <definedName name="fdb" hidden="1">#REF!</definedName>
    <definedName name="FinalDiff" localSheetId="14">[4]Lists!$A$97:$A$112</definedName>
    <definedName name="FinalDiff" localSheetId="15">[4]Lists!$A$97:$A$112</definedName>
    <definedName name="FinalDiff" localSheetId="16">[4]Lists!$A$97:$A$112</definedName>
    <definedName name="FinalDiff" localSheetId="21">[4]Lists!$A$97:$A$112</definedName>
    <definedName name="FinalDiff" localSheetId="23">[4]Lists!$A$97:$A$112</definedName>
    <definedName name="FinalDiff" localSheetId="30">#REF!</definedName>
    <definedName name="FinalDiff">#REF!</definedName>
    <definedName name="g" localSheetId="16">#REF!</definedName>
    <definedName name="g" localSheetId="30">#REF!</definedName>
    <definedName name="g">#REF!</definedName>
    <definedName name="Govadjust" localSheetId="14">[4]Lists!$A$85:$A$93</definedName>
    <definedName name="Govadjust" localSheetId="15">[4]Lists!$A$85:$A$93</definedName>
    <definedName name="Govadjust" localSheetId="16">[4]Lists!$A$85:$A$93</definedName>
    <definedName name="Govadjust" localSheetId="21">[4]Lists!$A$85:$A$93</definedName>
    <definedName name="Govadjust" localSheetId="23">[4]Lists!$A$85:$A$93</definedName>
    <definedName name="Govadjust" localSheetId="30">#REF!</definedName>
    <definedName name="Govadjust">#REF!</definedName>
    <definedName name="IFU" localSheetId="16">#REF!</definedName>
    <definedName name="IFU" localSheetId="30">#REF!</definedName>
    <definedName name="IFU">#REF!</definedName>
    <definedName name="_xlnm.Print_Titles" localSheetId="13">'Annexe 12'!$4:$4</definedName>
    <definedName name="_xlnm.Print_Titles" localSheetId="20">'Annexe 19'!$1:$2</definedName>
    <definedName name="itie_2013" localSheetId="16">#REF!</definedName>
    <definedName name="itie_2013" localSheetId="22">#REF!</definedName>
    <definedName name="itie_2013" localSheetId="30">#REF!</definedName>
    <definedName name="itie_2013">#REF!</definedName>
    <definedName name="JIJEL" localSheetId="16">#REF!</definedName>
    <definedName name="JIJEL" localSheetId="30">#REF!</definedName>
    <definedName name="JIJEL">#REF!</definedName>
    <definedName name="KHENCHELA" localSheetId="30">#REF!</definedName>
    <definedName name="KHENCHELA">#REF!</definedName>
    <definedName name="MARI" localSheetId="30">#REF!</definedName>
    <definedName name="MARI">#REF!</definedName>
    <definedName name="MILA" localSheetId="30">#REF!</definedName>
    <definedName name="MILA">#REF!</definedName>
    <definedName name="miseenplace03prjpilotes" localSheetId="30">#REF!</definedName>
    <definedName name="miseenplace03prjpilotes">#REF!</definedName>
    <definedName name="MS" localSheetId="30">#REF!</definedName>
    <definedName name="MS">#REF!</definedName>
    <definedName name="msp" localSheetId="30">#REF!</definedName>
    <definedName name="msp">#REF!</definedName>
    <definedName name="Othman" localSheetId="30" hidden="1">#REF!</definedName>
    <definedName name="Othman" hidden="1">#REF!</definedName>
    <definedName name="P" localSheetId="30">#REF!</definedName>
    <definedName name="P">#REF!</definedName>
    <definedName name="po" localSheetId="30">#REF!</definedName>
    <definedName name="po">#REF!</definedName>
    <definedName name="POP" localSheetId="30">#REF!</definedName>
    <definedName name="POP">#REF!</definedName>
    <definedName name="RECAP" localSheetId="30">#REF!</definedName>
    <definedName name="RECAP">#REF!</definedName>
    <definedName name="SOUKAHARS" localSheetId="30">#REF!</definedName>
    <definedName name="SOUKAHARS">#REF!</definedName>
    <definedName name="Taxes" localSheetId="14">[4]Lists!$A$7:$A$68</definedName>
    <definedName name="Taxes" localSheetId="15">[4]Lists!$A$7:$A$68</definedName>
    <definedName name="Taxes" localSheetId="16">[4]Lists!$A$7:$A$68</definedName>
    <definedName name="Taxes" localSheetId="21">[4]Lists!$A$7:$A$68</definedName>
    <definedName name="Taxes" localSheetId="23">[4]Lists!$A$7:$A$68</definedName>
    <definedName name="Taxes" localSheetId="30">#REF!</definedName>
    <definedName name="Taxes">#REF!</definedName>
    <definedName name="TRAVAUX01" localSheetId="16">#REF!</definedName>
    <definedName name="TRAVAUX01" localSheetId="30">#REF!</definedName>
    <definedName name="TRAVAUX01">#REF!</definedName>
    <definedName name="TRAVAUX07" localSheetId="16">#REF!</definedName>
    <definedName name="TRAVAUX07" localSheetId="30">#REF!</definedName>
    <definedName name="TRAVAUX07">#REF!</definedName>
    <definedName name="TRAVAUX08" localSheetId="16">#REF!</definedName>
    <definedName name="TRAVAUX08" localSheetId="30">#REF!</definedName>
    <definedName name="TRAVAUX08">#REF!</definedName>
    <definedName name="TRAVAUX10" localSheetId="30">#REF!</definedName>
    <definedName name="TRAVAUX10">#REF!</definedName>
    <definedName name="TRAVAUX11" localSheetId="30">#REF!</definedName>
    <definedName name="TRAVAUX11">#REF!</definedName>
    <definedName name="TRAVAUX12" localSheetId="30">#REF!</definedName>
    <definedName name="TRAVAUX12">#REF!</definedName>
    <definedName name="TRAVAUX13" localSheetId="30">#REF!</definedName>
    <definedName name="TRAVAUX13">#REF!</definedName>
    <definedName name="TRAVAUX14" localSheetId="30">#REF!</definedName>
    <definedName name="TRAVAUX14">#REF!</definedName>
    <definedName name="TRAVAUX15" localSheetId="30">#REF!</definedName>
    <definedName name="TRAVAUX15">#REF!</definedName>
    <definedName name="TRAVAUX20" localSheetId="30">#REF!</definedName>
    <definedName name="TRAVAUX20">#REF!</definedName>
    <definedName name="TRAVAUX21" localSheetId="30">#REF!</definedName>
    <definedName name="TRAVAUX21">#REF!</definedName>
    <definedName name="TRAVAUX22" localSheetId="30">#REF!</definedName>
    <definedName name="TRAVAUX22">#REF!</definedName>
    <definedName name="TRAVAUX25" localSheetId="30">#REF!</definedName>
    <definedName name="TRAVAUX25">#REF!</definedName>
    <definedName name="TRAVAUX27" localSheetId="30">#REF!</definedName>
    <definedName name="TRAVAUX27">#REF!</definedName>
    <definedName name="TRAVAUX28" localSheetId="30">#REF!</definedName>
    <definedName name="TRAVAUX28">#REF!</definedName>
    <definedName name="TRAVAUX29" localSheetId="30">#REF!</definedName>
    <definedName name="TRAVAUX29">#REF!</definedName>
    <definedName name="TRAVAUX31" localSheetId="30">#REF!</definedName>
    <definedName name="TRAVAUX31">#REF!</definedName>
    <definedName name="TRAVAUX32" localSheetId="30">#REF!</definedName>
    <definedName name="TRAVAUX32">#REF!</definedName>
    <definedName name="TRAVAUX33" localSheetId="30">#REF!</definedName>
    <definedName name="TRAVAUX33">#REF!</definedName>
    <definedName name="TRAVAUX34" localSheetId="30">#REF!</definedName>
    <definedName name="TRAVAUX34">#REF!</definedName>
    <definedName name="TRAVAUX35" localSheetId="30">#REF!</definedName>
    <definedName name="TRAVAUX35">#REF!</definedName>
    <definedName name="TRAVAUX36" localSheetId="30">#REF!</definedName>
    <definedName name="TRAVAUX36">#REF!</definedName>
    <definedName name="TRAVAUX38" localSheetId="30">#REF!</definedName>
    <definedName name="TRAVAUX38">#REF!</definedName>
    <definedName name="TRAVAUX39" localSheetId="30">#REF!</definedName>
    <definedName name="TRAVAUX39">#REF!</definedName>
    <definedName name="TRAVAUX40" localSheetId="30">#REF!</definedName>
    <definedName name="TRAVAUX40">#REF!</definedName>
    <definedName name="TRAVAUX41" localSheetId="30">#REF!</definedName>
    <definedName name="TRAVAUX41">#REF!</definedName>
    <definedName name="TRAVAUX42" localSheetId="30">#REF!</definedName>
    <definedName name="TRAVAUX42">#REF!</definedName>
    <definedName name="TRAVAUX43" localSheetId="30">#REF!</definedName>
    <definedName name="TRAVAUX43">#REF!</definedName>
    <definedName name="TRAVAUX44" localSheetId="30">#REF!</definedName>
    <definedName name="TRAVAUX44">#REF!</definedName>
    <definedName name="TRAVAUX45" localSheetId="30">#REF!</definedName>
    <definedName name="TRAVAUX45">#REF!</definedName>
    <definedName name="TRAVAUX47" localSheetId="30">#REF!</definedName>
    <definedName name="TRAVAUX47">#REF!</definedName>
    <definedName name="TRAVAUX48" localSheetId="30">#REF!</definedName>
    <definedName name="TRAVAUX48">#REF!</definedName>
    <definedName name="TRAVAUX49" localSheetId="30">#REF!</definedName>
    <definedName name="TRAVAUX49">#REF!</definedName>
    <definedName name="TRAVAUX50" localSheetId="30">#REF!</definedName>
    <definedName name="TRAVAUX50">#REF!</definedName>
    <definedName name="TRAVAUX51" localSheetId="30">#REF!</definedName>
    <definedName name="TRAVAUX51">#REF!</definedName>
    <definedName name="TRAVAUX53" localSheetId="30">#REF!</definedName>
    <definedName name="TRAVAUX53">#REF!</definedName>
    <definedName name="TRAVAUX58" localSheetId="30">#REF!</definedName>
    <definedName name="TRAVAUX58">#REF!</definedName>
    <definedName name="TRAVAUX59" localSheetId="30">#REF!</definedName>
    <definedName name="TRAVAUX59">#REF!</definedName>
    <definedName name="TRAVAUX67" localSheetId="30">#REF!</definedName>
    <definedName name="TRAVAUX67">#REF!</definedName>
    <definedName name="Type2" localSheetId="14">[3]Sheet1!$D$3:$D$5</definedName>
    <definedName name="Type2" localSheetId="15">[3]Sheet1!$D$3:$D$5</definedName>
    <definedName name="Type2" localSheetId="16">[3]Sheet1!$D$3:$D$5</definedName>
    <definedName name="Type2" localSheetId="21">[3]Sheet1!$D$3:$D$5</definedName>
    <definedName name="Type2" localSheetId="23">[3]Sheet1!$D$3:$D$5</definedName>
    <definedName name="Type2">#REF!</definedName>
    <definedName name="XDO_?ACCOUNTED_CR?" localSheetId="16">#REF!</definedName>
    <definedName name="XDO_?ACCOUNTED_CR?" localSheetId="30">#REF!</definedName>
    <definedName name="XDO_?ACCOUNTED_CR?">#REF!</definedName>
    <definedName name="XDO_?ACCOUNTED_DR?" localSheetId="16">#REF!</definedName>
    <definedName name="XDO_?ACCOUNTED_DR?" localSheetId="30">#REF!</definedName>
    <definedName name="XDO_?ACCOUNTED_DR?">#REF!</definedName>
    <definedName name="XDO_?ACCOUNTING_CODE_COMBINATION?" localSheetId="16">#REF!</definedName>
    <definedName name="XDO_?ACCOUNTING_CODE_COMBINATION?" localSheetId="30">#REF!</definedName>
    <definedName name="XDO_?ACCOUNTING_CODE_COMBINATION?">#REF!</definedName>
    <definedName name="XDO_?CODE_COMBINATION_DESCRIPTION?" localSheetId="30">#REF!</definedName>
    <definedName name="XDO_?CODE_COMBINATION_DESCRIPTION?">#REF!</definedName>
    <definedName name="XDO_?CREDIT?" localSheetId="30">#REF!</definedName>
    <definedName name="XDO_?CREDIT?">#REF!</definedName>
    <definedName name="XDO_?DEBIT?" localSheetId="30">#REF!</definedName>
    <definedName name="XDO_?DEBIT?">#REF!</definedName>
    <definedName name="XDO_?GL_DATE?" localSheetId="30">#REF!</definedName>
    <definedName name="XDO_?GL_DATE?">#REF!</definedName>
    <definedName name="XDO_?GL_JE_NAME?" localSheetId="30">#REF!</definedName>
    <definedName name="XDO_?GL_JE_NAME?">#REF!</definedName>
    <definedName name="XDO_?IMG_END_PERIOD_NAME?" localSheetId="30">#REF!</definedName>
    <definedName name="XDO_?IMG_END_PERIOD_NAME?">#REF!</definedName>
    <definedName name="XDO_?IMG_FINAL_ACCOUNTED_CR?" localSheetId="30">#REF!</definedName>
    <definedName name="XDO_?IMG_FINAL_ACCOUNTED_CR?">#REF!</definedName>
    <definedName name="XDO_?IMG_FINAL_ACCOUNTED_DR?" localSheetId="30">#REF!</definedName>
    <definedName name="XDO_?IMG_FINAL_ACCOUNTED_DR?">#REF!</definedName>
    <definedName name="XDO_?IMG_SUM_ACCOUNTED_CR?" localSheetId="30">#REF!</definedName>
    <definedName name="XDO_?IMG_SUM_ACCOUNTED_CR?">#REF!</definedName>
    <definedName name="XDO_?IMG_SUM_ACCOUNTED_DR?" localSheetId="30">#REF!</definedName>
    <definedName name="XDO_?IMG_SUM_ACCOUNTED_DR?">#REF!</definedName>
    <definedName name="XDO_?JE_SOURCE_NAME?" localSheetId="30">#REF!</definedName>
    <definedName name="XDO_?JE_SOURCE_NAME?">#REF!</definedName>
    <definedName name="XDO_?LINE_DESCRIPTION?" localSheetId="30">#REF!</definedName>
    <definedName name="XDO_?LINE_DESCRIPTION?">#REF!</definedName>
    <definedName name="XDO_?P_LEDGER?" localSheetId="30">#REF!</definedName>
    <definedName name="XDO_?P_LEDGER?">#REF!</definedName>
    <definedName name="XDO_?PARTY_NAME?" localSheetId="30">#REF!</definedName>
    <definedName name="XDO_?PARTY_NAME?">#REF!</definedName>
    <definedName name="XDO_?PERIOD_NAME?" localSheetId="30">#REF!</definedName>
    <definedName name="XDO_?PERIOD_NAME?">#REF!</definedName>
    <definedName name="XDO_?TRANSACTION_NUMBER?" localSheetId="30">#REF!</definedName>
    <definedName name="XDO_?TRANSACTION_NUMBER?">#REF!</definedName>
    <definedName name="XDO_CREDIT" localSheetId="30">#REF!</definedName>
    <definedName name="XDO_CREDIT">#REF!</definedName>
    <definedName name="XDO_GROUP_?JELINE_ROW?" localSheetId="30">#REF!</definedName>
    <definedName name="XDO_GROUP_?JELINE_ROW?">#REF!</definedName>
    <definedName name="XDO_GROUP_?PERIOD_S?" localSheetId="30">#REF!</definedName>
    <definedName name="XDO_GROUP_?PERIOD_S?">#REF!</definedName>
    <definedName name="XDO_GROUP_?XLAAARPT?" localSheetId="30">#REF!</definedName>
    <definedName name="XDO_GROUP_?XLAAARPT?">#REF!</definedName>
    <definedName name="xos" localSheetId="30">#REF!</definedName>
    <definedName name="xos">#REF!</definedName>
    <definedName name="zd_9500" localSheetId="14">[5]FMI970207!$AL$1:$BE$114,[5]FMI970207!$AL$115:$BE$203</definedName>
    <definedName name="zd_9500" localSheetId="15">[5]FMI970207!$AL$1:$BE$114,[5]FMI970207!$AL$115:$BE$203</definedName>
    <definedName name="zd_9500" localSheetId="16">[5]FMI970207!$AL$1:$BE$114,[5]FMI970207!$AL$115:$BE$203</definedName>
    <definedName name="zd_9500" localSheetId="21">[5]FMI970207!$AL$1:$BE$114,[5]FMI970207!$AL$115:$BE$203</definedName>
    <definedName name="zd_9500" localSheetId="22">#REF!,#REF!</definedName>
    <definedName name="zd_9500" localSheetId="23">[5]FMI970207!$AL$1:$BE$114,[5]FMI970207!$AL$115:$BE$203</definedName>
    <definedName name="zd_9500">#REF!,#REF!</definedName>
    <definedName name="ZI" localSheetId="16">#REF!</definedName>
    <definedName name="ZI" localSheetId="22">#REF!</definedName>
    <definedName name="ZI" localSheetId="30">#REF!</definedName>
    <definedName name="ZI">#REF!</definedName>
    <definedName name="_xlnm.Print_Area" localSheetId="12">'Annexe 11'!#REF!</definedName>
    <definedName name="_xlnm.Print_Area" localSheetId="13">'Annexe 12'!$A$1:$I$389</definedName>
    <definedName name="_xlnm.Print_Area" localSheetId="16">#REF!</definedName>
    <definedName name="_xlnm.Print_Area" localSheetId="19">'Annexe 18'!#REF!</definedName>
    <definedName name="_xlnm.Print_Area" localSheetId="22">#REF!</definedName>
    <definedName name="_xlnm.Print_Area" localSheetId="30">#REF!</definedName>
    <definedName name="_xlnm.Print_Area" localSheetId="9">'Annexe 9'!$B$6:$E$23</definedName>
    <definedName name="_xlnm.Print_Area">#REF!</definedName>
    <definedName name="zone_d_impression_9798" localSheetId="14">[5]FMI970207!$AS$1:$BA$114,[5]FMI970207!$AS$115:$BA$203</definedName>
    <definedName name="zone_d_impression_9798" localSheetId="15">[5]FMI970207!$AS$1:$BA$114,[5]FMI970207!$AS$115:$BA$203</definedName>
    <definedName name="zone_d_impression_9798" localSheetId="16">[5]FMI970207!$AS$1:$BA$114,[5]FMI970207!$AS$115:$BA$203</definedName>
    <definedName name="zone_d_impression_9798" localSheetId="21">[5]FMI970207!$AS$1:$BA$114,[5]FMI970207!$AS$115:$BA$203</definedName>
    <definedName name="zone_d_impression_9798" localSheetId="22">#REF!,#REF!</definedName>
    <definedName name="zone_d_impression_9798" localSheetId="23">[5]FMI970207!$AS$1:$BA$114,[5]FMI970207!$AS$115:$BA$203</definedName>
    <definedName name="zone_d_impression_9798">#REF!,#REF!</definedName>
    <definedName name="Zone_d_impression95_97" localSheetId="14">[5]FMI970207!$Y$1:$AM$114,[5]FMI970207!$Y$115:$AM$203,[5]FMI970207!$AK$1:$AT$114,[5]FMI970207!$AK$115:$AT$203</definedName>
    <definedName name="Zone_d_impression95_97" localSheetId="15">[5]FMI970207!$Y$1:$AM$114,[5]FMI970207!$Y$115:$AM$203,[5]FMI970207!$AK$1:$AT$114,[5]FMI970207!$AK$115:$AT$203</definedName>
    <definedName name="Zone_d_impression95_97" localSheetId="16">[5]FMI970207!$Y$1:$AM$114,[5]FMI970207!$Y$115:$AM$203,[5]FMI970207!$AK$1:$AT$114,[5]FMI970207!$AK$115:$AT$203</definedName>
    <definedName name="Zone_d_impression95_97" localSheetId="21">[5]FMI970207!$Y$1:$AM$114,[5]FMI970207!$Y$115:$AM$203,[5]FMI970207!$AK$1:$AT$114,[5]FMI970207!$AK$115:$AT$203</definedName>
    <definedName name="Zone_d_impression95_97" localSheetId="22">#REF!,#REF!,#REF!,#REF!</definedName>
    <definedName name="Zone_d_impression95_97" localSheetId="23">[5]FMI970207!$Y$1:$AM$114,[5]FMI970207!$Y$115:$AM$203,[5]FMI970207!$AK$1:$AT$114,[5]FMI970207!$AK$115:$AT$203</definedName>
    <definedName name="Zone_d_impression95_97">#REF!,#REF!,#REF!,#REF!</definedName>
    <definedName name="Zone_d_impression9700" localSheetId="14">[5]FMI970207!$AY$1:$BE$114,[5]FMI970207!$AY$115:$BE$203</definedName>
    <definedName name="Zone_d_impression9700" localSheetId="15">[5]FMI970207!$AY$1:$BE$114,[5]FMI970207!$AY$115:$BE$203</definedName>
    <definedName name="Zone_d_impression9700" localSheetId="16">[5]FMI970207!$AY$1:$BE$114,[5]FMI970207!$AY$115:$BE$203</definedName>
    <definedName name="Zone_d_impression9700" localSheetId="21">[5]FMI970207!$AY$1:$BE$114,[5]FMI970207!$AY$115:$BE$203</definedName>
    <definedName name="Zone_d_impression9700" localSheetId="22">#REF!,#REF!</definedName>
    <definedName name="Zone_d_impression9700" localSheetId="23">[5]FMI970207!$AY$1:$BE$114,[5]FMI970207!$AY$115:$BE$203</definedName>
    <definedName name="Zone_d_impression9700">#REF!,#REF!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9" i="71" l="1"/>
  <c r="I189" i="71" s="1"/>
  <c r="G187" i="71"/>
  <c r="I187" i="71" s="1"/>
  <c r="H89" i="48"/>
  <c r="G51" i="82"/>
  <c r="F56" i="82"/>
  <c r="G56" i="82" s="1"/>
  <c r="E56" i="82"/>
  <c r="E54" i="82"/>
  <c r="D55" i="82"/>
  <c r="C55" i="82"/>
  <c r="E55" i="82" l="1"/>
  <c r="F55" i="82"/>
  <c r="G55" i="82" s="1"/>
  <c r="F23" i="82"/>
  <c r="E24" i="82"/>
  <c r="D23" i="82"/>
  <c r="C23" i="82" l="1"/>
  <c r="G23" i="82" s="1"/>
  <c r="E23" i="82"/>
  <c r="G24" i="82"/>
  <c r="G54" i="82" l="1"/>
  <c r="G53" i="82"/>
  <c r="E53" i="82"/>
  <c r="G52" i="82"/>
  <c r="E52" i="82"/>
  <c r="E51" i="82"/>
  <c r="F50" i="82"/>
  <c r="D50" i="82"/>
  <c r="C50" i="82"/>
  <c r="G49" i="82"/>
  <c r="G48" i="82" s="1"/>
  <c r="E49" i="82"/>
  <c r="E48" i="82" s="1"/>
  <c r="F48" i="82"/>
  <c r="D48" i="82"/>
  <c r="C48" i="82"/>
  <c r="G47" i="82"/>
  <c r="E47" i="82"/>
  <c r="G46" i="82"/>
  <c r="E46" i="82"/>
  <c r="G45" i="82"/>
  <c r="E45" i="82"/>
  <c r="G44" i="82"/>
  <c r="E44" i="82"/>
  <c r="G43" i="82"/>
  <c r="E43" i="82"/>
  <c r="G42" i="82"/>
  <c r="E42" i="82"/>
  <c r="G41" i="82"/>
  <c r="E41" i="82"/>
  <c r="G40" i="82"/>
  <c r="E40" i="82"/>
  <c r="F39" i="82"/>
  <c r="D39" i="82"/>
  <c r="D57" i="82" s="1"/>
  <c r="C39" i="82"/>
  <c r="D33" i="82"/>
  <c r="C33" i="82"/>
  <c r="E33" i="82" s="1"/>
  <c r="E32" i="82"/>
  <c r="E31" i="82"/>
  <c r="E30" i="82"/>
  <c r="G22" i="82"/>
  <c r="G21" i="82" s="1"/>
  <c r="E22" i="82"/>
  <c r="E21" i="82" s="1"/>
  <c r="F21" i="82"/>
  <c r="D21" i="82"/>
  <c r="C21" i="82"/>
  <c r="G20" i="82"/>
  <c r="E20" i="82"/>
  <c r="G19" i="82"/>
  <c r="E19" i="82"/>
  <c r="G18" i="82"/>
  <c r="E18" i="82"/>
  <c r="G17" i="82"/>
  <c r="E17" i="82"/>
  <c r="G16" i="82"/>
  <c r="E16" i="82"/>
  <c r="F15" i="82"/>
  <c r="D15" i="82"/>
  <c r="C15" i="82"/>
  <c r="G14" i="82"/>
  <c r="E14" i="82"/>
  <c r="G13" i="82"/>
  <c r="E13" i="82"/>
  <c r="G12" i="82"/>
  <c r="E12" i="82"/>
  <c r="G11" i="82"/>
  <c r="E11" i="82"/>
  <c r="G10" i="82"/>
  <c r="E10" i="82"/>
  <c r="G9" i="82"/>
  <c r="E9" i="82"/>
  <c r="G8" i="82"/>
  <c r="E8" i="82"/>
  <c r="G7" i="82"/>
  <c r="E7" i="82"/>
  <c r="F6" i="82"/>
  <c r="F25" i="82" s="1"/>
  <c r="D6" i="82"/>
  <c r="D25" i="82" s="1"/>
  <c r="C6" i="82"/>
  <c r="C25" i="82" s="1"/>
  <c r="F57" i="82" l="1"/>
  <c r="C57" i="82"/>
  <c r="E57" i="82" s="1"/>
  <c r="E6" i="82"/>
  <c r="E25" i="82" s="1"/>
  <c r="G50" i="82"/>
  <c r="G6" i="82"/>
  <c r="G25" i="82" s="1"/>
  <c r="E15" i="82"/>
  <c r="G39" i="82"/>
  <c r="G15" i="82"/>
  <c r="E39" i="82"/>
  <c r="E50" i="82"/>
  <c r="G57" i="82" l="1"/>
  <c r="G639" i="65"/>
  <c r="G638" i="65"/>
  <c r="G637" i="65"/>
  <c r="G636" i="65"/>
  <c r="G635" i="65"/>
  <c r="G634" i="65"/>
  <c r="G633" i="65"/>
  <c r="G632" i="65"/>
  <c r="G631" i="65"/>
  <c r="G630" i="65"/>
  <c r="G629" i="65"/>
  <c r="G628" i="65"/>
  <c r="G627" i="65"/>
  <c r="G626" i="65"/>
  <c r="G625" i="65"/>
  <c r="G624" i="65"/>
  <c r="G623" i="65"/>
  <c r="G622" i="65"/>
  <c r="G621" i="65"/>
  <c r="G620" i="65"/>
  <c r="G619" i="65"/>
  <c r="G618" i="65"/>
  <c r="G617" i="65"/>
  <c r="G227" i="65"/>
  <c r="G216" i="65"/>
  <c r="G215" i="65"/>
  <c r="G214" i="65"/>
  <c r="G213" i="65"/>
  <c r="G159" i="65"/>
  <c r="G158" i="65"/>
  <c r="G157" i="65"/>
  <c r="G156" i="65"/>
  <c r="G155" i="65"/>
  <c r="G154" i="65"/>
  <c r="G153" i="65"/>
  <c r="G152" i="65"/>
  <c r="G151" i="65"/>
  <c r="G150" i="65"/>
  <c r="G149" i="65"/>
  <c r="G148" i="65"/>
  <c r="G147" i="65"/>
  <c r="G146" i="65"/>
  <c r="G145" i="65"/>
  <c r="G144" i="65"/>
  <c r="G143" i="65"/>
  <c r="G142" i="65"/>
  <c r="G139" i="65"/>
  <c r="G138" i="65"/>
  <c r="G137" i="65"/>
  <c r="G136" i="65"/>
  <c r="G135" i="65"/>
  <c r="G134" i="65"/>
  <c r="G133" i="65"/>
  <c r="G132" i="65"/>
  <c r="G131" i="65"/>
  <c r="G130" i="65"/>
  <c r="G129" i="65"/>
  <c r="G128" i="65"/>
  <c r="G127" i="65"/>
  <c r="G126" i="65"/>
  <c r="G125" i="65"/>
  <c r="G124" i="65"/>
  <c r="G123" i="65"/>
  <c r="G122" i="65"/>
  <c r="G121" i="65"/>
  <c r="G120" i="65"/>
  <c r="G119" i="65"/>
  <c r="G118" i="65"/>
  <c r="G117" i="65"/>
  <c r="G116" i="65"/>
  <c r="G115" i="65"/>
  <c r="G114" i="65"/>
  <c r="G113" i="65"/>
  <c r="G112" i="65"/>
  <c r="G111" i="65"/>
  <c r="G110" i="65"/>
  <c r="G109" i="65"/>
  <c r="G108" i="65"/>
  <c r="G107" i="65"/>
  <c r="G106" i="65"/>
  <c r="G105" i="65"/>
  <c r="G104" i="65"/>
  <c r="G103" i="65"/>
  <c r="G102" i="65"/>
  <c r="G101" i="65"/>
  <c r="G100" i="65"/>
  <c r="G99" i="65"/>
  <c r="G98" i="65"/>
  <c r="G97" i="65"/>
  <c r="G96" i="65"/>
  <c r="G95" i="65"/>
  <c r="G94" i="65"/>
  <c r="G93" i="65"/>
  <c r="G92" i="65"/>
  <c r="G91" i="65"/>
  <c r="G90" i="65"/>
  <c r="G89" i="65"/>
  <c r="G88" i="65"/>
  <c r="G87" i="65"/>
  <c r="G86" i="65"/>
  <c r="G85" i="65"/>
  <c r="G84" i="65"/>
  <c r="G83" i="65"/>
  <c r="G82" i="65"/>
  <c r="G81" i="65"/>
  <c r="G80" i="65"/>
  <c r="G79" i="65"/>
  <c r="G78" i="65"/>
  <c r="G77" i="65"/>
  <c r="G76" i="65"/>
  <c r="G75" i="65"/>
  <c r="G74" i="65"/>
  <c r="G73" i="65"/>
  <c r="G72" i="65"/>
  <c r="G71" i="65"/>
  <c r="G70" i="65"/>
  <c r="G69" i="65"/>
  <c r="G68" i="65"/>
  <c r="G67" i="65"/>
  <c r="G66" i="65"/>
  <c r="G65" i="65"/>
  <c r="G64" i="65"/>
  <c r="G63" i="65"/>
  <c r="G62" i="65"/>
  <c r="G61" i="65"/>
  <c r="G60" i="65"/>
  <c r="G59" i="65"/>
  <c r="G58" i="65"/>
  <c r="G57" i="65"/>
  <c r="G56" i="65"/>
  <c r="G55" i="65"/>
  <c r="G54" i="65"/>
  <c r="G53" i="65"/>
  <c r="G52" i="65"/>
  <c r="G51" i="65"/>
  <c r="G50" i="65"/>
  <c r="G49" i="65"/>
  <c r="G48" i="65"/>
  <c r="G47" i="65"/>
  <c r="G46" i="65"/>
  <c r="G45" i="65"/>
  <c r="G44" i="65"/>
  <c r="G43" i="65"/>
  <c r="G42" i="65"/>
  <c r="G41" i="65"/>
  <c r="G40" i="65"/>
  <c r="G39" i="65"/>
  <c r="G38" i="65"/>
  <c r="G37" i="65"/>
  <c r="G36" i="65"/>
  <c r="G35" i="65"/>
  <c r="G34" i="65"/>
  <c r="G33" i="65"/>
  <c r="G32" i="65"/>
  <c r="G31" i="65"/>
  <c r="G30" i="65"/>
  <c r="G29" i="65"/>
  <c r="G28" i="65"/>
  <c r="G27" i="65"/>
  <c r="G26" i="65"/>
  <c r="G25" i="65"/>
  <c r="G24" i="65"/>
  <c r="G23" i="65"/>
  <c r="G22" i="65"/>
  <c r="G21" i="65"/>
  <c r="G20" i="65"/>
  <c r="G19" i="65"/>
  <c r="G18" i="65"/>
  <c r="G17" i="65"/>
  <c r="G16" i="65"/>
  <c r="G15" i="65"/>
  <c r="G14" i="65"/>
  <c r="G13" i="65"/>
  <c r="G12" i="65"/>
  <c r="G11" i="65"/>
  <c r="G10" i="65"/>
  <c r="G9" i="65"/>
  <c r="G8" i="65"/>
  <c r="G7" i="65"/>
  <c r="G6" i="65"/>
  <c r="G5" i="65"/>
  <c r="A5" i="65"/>
  <c r="G4" i="65"/>
  <c r="G3" i="65"/>
  <c r="E50" i="7"/>
  <c r="B50"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O118" i="81"/>
  <c r="H118" i="81"/>
  <c r="G118" i="81"/>
  <c r="K26" i="80"/>
  <c r="J26" i="80"/>
  <c r="K25" i="80"/>
  <c r="J25" i="80"/>
  <c r="K24" i="80"/>
  <c r="J24" i="80"/>
  <c r="K23" i="80"/>
  <c r="J23" i="80"/>
  <c r="K22" i="80"/>
  <c r="J22" i="80"/>
  <c r="K21" i="80"/>
  <c r="J21" i="80"/>
  <c r="K20" i="80"/>
  <c r="J20" i="80"/>
  <c r="K19" i="80"/>
  <c r="J19" i="80"/>
  <c r="K18" i="80"/>
  <c r="J18" i="80"/>
  <c r="K17" i="80"/>
  <c r="J17" i="80"/>
  <c r="K16" i="80"/>
  <c r="J16" i="80"/>
  <c r="K15" i="80"/>
  <c r="J15" i="80"/>
  <c r="K14" i="80"/>
  <c r="J14" i="80"/>
  <c r="K13" i="80"/>
  <c r="J13" i="80"/>
  <c r="K12" i="80"/>
  <c r="J12" i="80"/>
  <c r="K11" i="80"/>
  <c r="J11" i="80"/>
  <c r="K10" i="80"/>
  <c r="J10" i="80"/>
  <c r="K9" i="80"/>
  <c r="J9" i="80"/>
  <c r="K8" i="80"/>
  <c r="J8" i="80"/>
  <c r="K7" i="80"/>
  <c r="J7" i="80"/>
  <c r="K6" i="80"/>
  <c r="J6" i="80"/>
  <c r="K5" i="80"/>
  <c r="J5" i="80"/>
  <c r="E179" i="67" l="1"/>
  <c r="D129" i="79"/>
  <c r="H172" i="66" l="1"/>
  <c r="E172" i="66"/>
  <c r="E388" i="71" l="1"/>
  <c r="G387" i="71"/>
  <c r="I387" i="71" s="1"/>
  <c r="G386" i="71"/>
  <c r="I386" i="71" s="1"/>
  <c r="G385" i="71"/>
  <c r="I385" i="71" s="1"/>
  <c r="G384" i="71"/>
  <c r="I384" i="71" s="1"/>
  <c r="G383" i="71"/>
  <c r="I383" i="71" s="1"/>
  <c r="G382" i="71"/>
  <c r="I382" i="71" s="1"/>
  <c r="G381" i="71"/>
  <c r="I381" i="71" s="1"/>
  <c r="G380" i="71"/>
  <c r="I380" i="71" s="1"/>
  <c r="G379" i="71"/>
  <c r="I379" i="71" s="1"/>
  <c r="G378" i="71"/>
  <c r="I378" i="71" s="1"/>
  <c r="G377" i="71"/>
  <c r="I377" i="71" s="1"/>
  <c r="G376" i="71"/>
  <c r="E375" i="71"/>
  <c r="G374" i="71"/>
  <c r="I374" i="71" s="1"/>
  <c r="G373" i="71"/>
  <c r="I373" i="71" s="1"/>
  <c r="G372" i="71"/>
  <c r="I372" i="71" s="1"/>
  <c r="G371" i="71"/>
  <c r="I371" i="71" s="1"/>
  <c r="G370" i="71"/>
  <c r="I370" i="71" s="1"/>
  <c r="G369" i="71"/>
  <c r="I369" i="71" s="1"/>
  <c r="G368" i="71"/>
  <c r="I368" i="71" s="1"/>
  <c r="G367" i="71"/>
  <c r="I367" i="71" s="1"/>
  <c r="G366" i="71"/>
  <c r="I366" i="71" s="1"/>
  <c r="G365" i="71"/>
  <c r="I365" i="71" s="1"/>
  <c r="G364" i="71"/>
  <c r="I364" i="71" s="1"/>
  <c r="G363" i="71"/>
  <c r="I363" i="71" s="1"/>
  <c r="E362" i="71"/>
  <c r="G361" i="71"/>
  <c r="I361" i="71" s="1"/>
  <c r="G360" i="71"/>
  <c r="I360" i="71" s="1"/>
  <c r="G359" i="71"/>
  <c r="I359" i="71" s="1"/>
  <c r="G358" i="71"/>
  <c r="I358" i="71" s="1"/>
  <c r="G357" i="71"/>
  <c r="I357" i="71" s="1"/>
  <c r="G356" i="71"/>
  <c r="I356" i="71" s="1"/>
  <c r="G355" i="71"/>
  <c r="I355" i="71" s="1"/>
  <c r="G354" i="71"/>
  <c r="I354" i="71" s="1"/>
  <c r="G353" i="71"/>
  <c r="I353" i="71" s="1"/>
  <c r="G352" i="71"/>
  <c r="I352" i="71" s="1"/>
  <c r="G351" i="71"/>
  <c r="I351" i="71" s="1"/>
  <c r="G350" i="71"/>
  <c r="E349" i="71"/>
  <c r="G348" i="71"/>
  <c r="I348" i="71" s="1"/>
  <c r="G347" i="71"/>
  <c r="I347" i="71" s="1"/>
  <c r="G346" i="71"/>
  <c r="I346" i="71" s="1"/>
  <c r="G345" i="71"/>
  <c r="I345" i="71" s="1"/>
  <c r="G344" i="71"/>
  <c r="I344" i="71" s="1"/>
  <c r="G343" i="71"/>
  <c r="I343" i="71" s="1"/>
  <c r="G342" i="71"/>
  <c r="I342" i="71" s="1"/>
  <c r="G341" i="71"/>
  <c r="I341" i="71" s="1"/>
  <c r="G340" i="71"/>
  <c r="I340" i="71" s="1"/>
  <c r="G339" i="71"/>
  <c r="I339" i="71" s="1"/>
  <c r="G338" i="71"/>
  <c r="I338" i="71" s="1"/>
  <c r="G337" i="71"/>
  <c r="I337" i="71" s="1"/>
  <c r="E334" i="71"/>
  <c r="G333" i="71"/>
  <c r="I333" i="71" s="1"/>
  <c r="G332" i="71"/>
  <c r="I332" i="71" s="1"/>
  <c r="G331" i="71"/>
  <c r="I331" i="71" s="1"/>
  <c r="G330" i="71"/>
  <c r="I330" i="71" s="1"/>
  <c r="G329" i="71"/>
  <c r="I329" i="71" s="1"/>
  <c r="G328" i="71"/>
  <c r="I328" i="71" s="1"/>
  <c r="G327" i="71"/>
  <c r="I327" i="71" s="1"/>
  <c r="G326" i="71"/>
  <c r="I326" i="71" s="1"/>
  <c r="G325" i="71"/>
  <c r="I325" i="71" s="1"/>
  <c r="G324" i="71"/>
  <c r="G323" i="71"/>
  <c r="I323" i="71" s="1"/>
  <c r="G322" i="71"/>
  <c r="I322" i="71" s="1"/>
  <c r="E320" i="71"/>
  <c r="G319" i="71"/>
  <c r="I319" i="71" s="1"/>
  <c r="G318" i="71"/>
  <c r="I318" i="71" s="1"/>
  <c r="G317" i="71"/>
  <c r="I317" i="71" s="1"/>
  <c r="G316" i="71"/>
  <c r="I316" i="71" s="1"/>
  <c r="G315" i="71"/>
  <c r="I315" i="71" s="1"/>
  <c r="G314" i="71"/>
  <c r="I314" i="71" s="1"/>
  <c r="G313" i="71"/>
  <c r="I313" i="71" s="1"/>
  <c r="G312" i="71"/>
  <c r="I312" i="71" s="1"/>
  <c r="G311" i="71"/>
  <c r="I311" i="71" s="1"/>
  <c r="G310" i="71"/>
  <c r="I310" i="71" s="1"/>
  <c r="G309" i="71"/>
  <c r="I309" i="71" s="1"/>
  <c r="G308" i="71"/>
  <c r="E306" i="71"/>
  <c r="G305" i="71"/>
  <c r="I305" i="71" s="1"/>
  <c r="G304" i="71"/>
  <c r="I304" i="71" s="1"/>
  <c r="G303" i="71"/>
  <c r="I303" i="71" s="1"/>
  <c r="G302" i="71"/>
  <c r="I302" i="71" s="1"/>
  <c r="G301" i="71"/>
  <c r="I301" i="71" s="1"/>
  <c r="G300" i="71"/>
  <c r="I300" i="71" s="1"/>
  <c r="G299" i="71"/>
  <c r="I299" i="71" s="1"/>
  <c r="G298" i="71"/>
  <c r="I298" i="71" s="1"/>
  <c r="G297" i="71"/>
  <c r="I297" i="71" s="1"/>
  <c r="G296" i="71"/>
  <c r="G295" i="71"/>
  <c r="I295" i="71" s="1"/>
  <c r="G294" i="71"/>
  <c r="I294" i="71" s="1"/>
  <c r="E292" i="71"/>
  <c r="G291" i="71"/>
  <c r="I291" i="71" s="1"/>
  <c r="G290" i="71"/>
  <c r="I290" i="71" s="1"/>
  <c r="G289" i="71"/>
  <c r="I289" i="71" s="1"/>
  <c r="G288" i="71"/>
  <c r="I288" i="71" s="1"/>
  <c r="G287" i="71"/>
  <c r="I287" i="71" s="1"/>
  <c r="G286" i="71"/>
  <c r="I286" i="71" s="1"/>
  <c r="G285" i="71"/>
  <c r="I285" i="71" s="1"/>
  <c r="G284" i="71"/>
  <c r="I284" i="71" s="1"/>
  <c r="G283" i="71"/>
  <c r="I283" i="71" s="1"/>
  <c r="G282" i="71"/>
  <c r="I282" i="71" s="1"/>
  <c r="G281" i="71"/>
  <c r="I281" i="71" s="1"/>
  <c r="G280" i="71"/>
  <c r="E277" i="71"/>
  <c r="G276" i="71"/>
  <c r="I276" i="71" s="1"/>
  <c r="G275" i="71"/>
  <c r="I275" i="71" s="1"/>
  <c r="G274" i="71"/>
  <c r="I274" i="71" s="1"/>
  <c r="G273" i="71"/>
  <c r="I273" i="71" s="1"/>
  <c r="G272" i="71"/>
  <c r="I272" i="71" s="1"/>
  <c r="G271" i="71"/>
  <c r="I271" i="71" s="1"/>
  <c r="G270" i="71"/>
  <c r="I270" i="71" s="1"/>
  <c r="G269" i="71"/>
  <c r="I269" i="71" s="1"/>
  <c r="G268" i="71"/>
  <c r="I268" i="71" s="1"/>
  <c r="G267" i="71"/>
  <c r="G266" i="71"/>
  <c r="I266" i="71" s="1"/>
  <c r="G265" i="71"/>
  <c r="I265" i="71" s="1"/>
  <c r="E263" i="71"/>
  <c r="G262" i="71"/>
  <c r="I262" i="71" s="1"/>
  <c r="G261" i="71"/>
  <c r="I261" i="71" s="1"/>
  <c r="G260" i="71"/>
  <c r="I260" i="71" s="1"/>
  <c r="G259" i="71"/>
  <c r="I259" i="71" s="1"/>
  <c r="G258" i="71"/>
  <c r="I258" i="71" s="1"/>
  <c r="G257" i="71"/>
  <c r="I257" i="71" s="1"/>
  <c r="G256" i="71"/>
  <c r="I256" i="71" s="1"/>
  <c r="G255" i="71"/>
  <c r="I255" i="71" s="1"/>
  <c r="G254" i="71"/>
  <c r="I254" i="71" s="1"/>
  <c r="G253" i="71"/>
  <c r="I253" i="71" s="1"/>
  <c r="G252" i="71"/>
  <c r="I252" i="71" s="1"/>
  <c r="G251" i="71"/>
  <c r="E247" i="71"/>
  <c r="G246" i="71"/>
  <c r="I246" i="71" s="1"/>
  <c r="G245" i="71"/>
  <c r="I245" i="71" s="1"/>
  <c r="G244" i="71"/>
  <c r="I244" i="71" s="1"/>
  <c r="G243" i="71"/>
  <c r="I243" i="71" s="1"/>
  <c r="G242" i="71"/>
  <c r="I242" i="71" s="1"/>
  <c r="G241" i="71"/>
  <c r="I241" i="71" s="1"/>
  <c r="G240" i="71"/>
  <c r="I240" i="71" s="1"/>
  <c r="G239" i="71"/>
  <c r="I239" i="71" s="1"/>
  <c r="G238" i="71"/>
  <c r="I238" i="71" s="1"/>
  <c r="G237" i="71"/>
  <c r="I237" i="71" s="1"/>
  <c r="G236" i="71"/>
  <c r="I236" i="71" s="1"/>
  <c r="G235" i="71"/>
  <c r="E233" i="71"/>
  <c r="G232" i="71"/>
  <c r="I232" i="71" s="1"/>
  <c r="G231" i="71"/>
  <c r="I231" i="71" s="1"/>
  <c r="G230" i="71"/>
  <c r="I230" i="71" s="1"/>
  <c r="G229" i="71"/>
  <c r="I229" i="71" s="1"/>
  <c r="G228" i="71"/>
  <c r="I228" i="71" s="1"/>
  <c r="G227" i="71"/>
  <c r="I227" i="71" s="1"/>
  <c r="G226" i="71"/>
  <c r="I226" i="71" s="1"/>
  <c r="G225" i="71"/>
  <c r="I225" i="71" s="1"/>
  <c r="G224" i="71"/>
  <c r="I224" i="71" s="1"/>
  <c r="G223" i="71"/>
  <c r="I223" i="71" s="1"/>
  <c r="G222" i="71"/>
  <c r="G221" i="71"/>
  <c r="I221" i="71" s="1"/>
  <c r="E217" i="71"/>
  <c r="G216" i="71"/>
  <c r="I216" i="71" s="1"/>
  <c r="G215" i="71"/>
  <c r="I215" i="71" s="1"/>
  <c r="G214" i="71"/>
  <c r="I214" i="71" s="1"/>
  <c r="G213" i="71"/>
  <c r="I213" i="71" s="1"/>
  <c r="G212" i="71"/>
  <c r="I212" i="71" s="1"/>
  <c r="G211" i="71"/>
  <c r="I211" i="71" s="1"/>
  <c r="G210" i="71"/>
  <c r="I210" i="71" s="1"/>
  <c r="G209" i="71"/>
  <c r="I209" i="71" s="1"/>
  <c r="G208" i="71"/>
  <c r="I208" i="71" s="1"/>
  <c r="G207" i="71"/>
  <c r="I207" i="71" s="1"/>
  <c r="G206" i="71"/>
  <c r="I206" i="71" s="1"/>
  <c r="G205" i="71"/>
  <c r="I205" i="71" s="1"/>
  <c r="E203" i="71"/>
  <c r="G202" i="71"/>
  <c r="I202" i="71" s="1"/>
  <c r="G201" i="71"/>
  <c r="I201" i="71" s="1"/>
  <c r="G200" i="71"/>
  <c r="I200" i="71" s="1"/>
  <c r="G199" i="71"/>
  <c r="I199" i="71" s="1"/>
  <c r="G198" i="71"/>
  <c r="I198" i="71" s="1"/>
  <c r="G197" i="71"/>
  <c r="I197" i="71" s="1"/>
  <c r="G196" i="71"/>
  <c r="I196" i="71" s="1"/>
  <c r="G195" i="71"/>
  <c r="I195" i="71" s="1"/>
  <c r="G194" i="71"/>
  <c r="I194" i="71" s="1"/>
  <c r="G193" i="71"/>
  <c r="I193" i="71" s="1"/>
  <c r="G192" i="71"/>
  <c r="I192" i="71" s="1"/>
  <c r="G191" i="71"/>
  <c r="E185" i="71"/>
  <c r="G184" i="71"/>
  <c r="I184" i="71" s="1"/>
  <c r="G183" i="71"/>
  <c r="I183" i="71" s="1"/>
  <c r="G182" i="71"/>
  <c r="I182" i="71" s="1"/>
  <c r="G181" i="71"/>
  <c r="I181" i="71" s="1"/>
  <c r="G180" i="71"/>
  <c r="I180" i="71" s="1"/>
  <c r="G179" i="71"/>
  <c r="I179" i="71" s="1"/>
  <c r="G178" i="71"/>
  <c r="I178" i="71" s="1"/>
  <c r="G177" i="71"/>
  <c r="I177" i="71" s="1"/>
  <c r="G176" i="71"/>
  <c r="I176" i="71" s="1"/>
  <c r="G175" i="71"/>
  <c r="I175" i="71" s="1"/>
  <c r="G174" i="71"/>
  <c r="I174" i="71" s="1"/>
  <c r="G173" i="71"/>
  <c r="I173" i="71" s="1"/>
  <c r="E171" i="71"/>
  <c r="G170" i="71"/>
  <c r="I170" i="71" s="1"/>
  <c r="G169" i="71"/>
  <c r="I169" i="71" s="1"/>
  <c r="G168" i="71"/>
  <c r="I168" i="71" s="1"/>
  <c r="G167" i="71"/>
  <c r="I167" i="71" s="1"/>
  <c r="G166" i="71"/>
  <c r="I166" i="71" s="1"/>
  <c r="G165" i="71"/>
  <c r="I165" i="71" s="1"/>
  <c r="G164" i="71"/>
  <c r="I164" i="71" s="1"/>
  <c r="G163" i="71"/>
  <c r="I163" i="71" s="1"/>
  <c r="G162" i="71"/>
  <c r="I162" i="71" s="1"/>
  <c r="G161" i="71"/>
  <c r="I161" i="71" s="1"/>
  <c r="G160" i="71"/>
  <c r="I160" i="71" s="1"/>
  <c r="G159" i="71"/>
  <c r="E157" i="71"/>
  <c r="G156" i="71"/>
  <c r="I156" i="71" s="1"/>
  <c r="G155" i="71"/>
  <c r="I155" i="71" s="1"/>
  <c r="G154" i="71"/>
  <c r="I154" i="71" s="1"/>
  <c r="G153" i="71"/>
  <c r="I153" i="71" s="1"/>
  <c r="G152" i="71"/>
  <c r="I152" i="71" s="1"/>
  <c r="G151" i="71"/>
  <c r="I151" i="71" s="1"/>
  <c r="G150" i="71"/>
  <c r="I150" i="71" s="1"/>
  <c r="G149" i="71"/>
  <c r="I149" i="71" s="1"/>
  <c r="G148" i="71"/>
  <c r="I148" i="71" s="1"/>
  <c r="G147" i="71"/>
  <c r="I147" i="71" s="1"/>
  <c r="G146" i="71"/>
  <c r="G145" i="71"/>
  <c r="I145" i="71" s="1"/>
  <c r="E143" i="71"/>
  <c r="G142" i="71"/>
  <c r="I142" i="71" s="1"/>
  <c r="G141" i="71"/>
  <c r="I141" i="71" s="1"/>
  <c r="G140" i="71"/>
  <c r="I140" i="71" s="1"/>
  <c r="G139" i="71"/>
  <c r="I139" i="71" s="1"/>
  <c r="G138" i="71"/>
  <c r="I138" i="71" s="1"/>
  <c r="G137" i="71"/>
  <c r="I137" i="71" s="1"/>
  <c r="G136" i="71"/>
  <c r="I136" i="71" s="1"/>
  <c r="G135" i="71"/>
  <c r="I135" i="71" s="1"/>
  <c r="G134" i="71"/>
  <c r="I134" i="71" s="1"/>
  <c r="G133" i="71"/>
  <c r="I133" i="71" s="1"/>
  <c r="G132" i="71"/>
  <c r="I132" i="71" s="1"/>
  <c r="G131" i="71"/>
  <c r="I131" i="71" s="1"/>
  <c r="E129" i="71"/>
  <c r="G128" i="71"/>
  <c r="I128" i="71" s="1"/>
  <c r="G127" i="71"/>
  <c r="I127" i="71" s="1"/>
  <c r="G126" i="71"/>
  <c r="I126" i="71" s="1"/>
  <c r="G125" i="71"/>
  <c r="I125" i="71" s="1"/>
  <c r="G124" i="71"/>
  <c r="I124" i="71" s="1"/>
  <c r="G123" i="71"/>
  <c r="I123" i="71" s="1"/>
  <c r="G122" i="71"/>
  <c r="I122" i="71" s="1"/>
  <c r="G121" i="71"/>
  <c r="I121" i="71" s="1"/>
  <c r="G120" i="71"/>
  <c r="I120" i="71" s="1"/>
  <c r="G119" i="71"/>
  <c r="I119" i="71" s="1"/>
  <c r="G118" i="71"/>
  <c r="I118" i="71" s="1"/>
  <c r="G117" i="71"/>
  <c r="E115" i="71"/>
  <c r="G114" i="71"/>
  <c r="I114" i="71" s="1"/>
  <c r="G113" i="71"/>
  <c r="I113" i="71" s="1"/>
  <c r="G112" i="71"/>
  <c r="I112" i="71" s="1"/>
  <c r="G111" i="71"/>
  <c r="I111" i="71" s="1"/>
  <c r="G110" i="71"/>
  <c r="I110" i="71" s="1"/>
  <c r="G109" i="71"/>
  <c r="I109" i="71" s="1"/>
  <c r="G108" i="71"/>
  <c r="I108" i="71" s="1"/>
  <c r="G107" i="71"/>
  <c r="I107" i="71" s="1"/>
  <c r="G106" i="71"/>
  <c r="I106" i="71" s="1"/>
  <c r="G105" i="71"/>
  <c r="I105" i="71" s="1"/>
  <c r="G104" i="71"/>
  <c r="I104" i="71" s="1"/>
  <c r="G103" i="71"/>
  <c r="E102" i="71"/>
  <c r="G101" i="71"/>
  <c r="I101" i="71" s="1"/>
  <c r="G100" i="71"/>
  <c r="I100" i="71" s="1"/>
  <c r="G99" i="71"/>
  <c r="I99" i="71" s="1"/>
  <c r="G98" i="71"/>
  <c r="I98" i="71" s="1"/>
  <c r="G97" i="71"/>
  <c r="I97" i="71" s="1"/>
  <c r="G96" i="71"/>
  <c r="I96" i="71" s="1"/>
  <c r="G95" i="71"/>
  <c r="I95" i="71" s="1"/>
  <c r="G94" i="71"/>
  <c r="I94" i="71" s="1"/>
  <c r="G93" i="71"/>
  <c r="I93" i="71" s="1"/>
  <c r="G92" i="71"/>
  <c r="I92" i="71" s="1"/>
  <c r="G91" i="71"/>
  <c r="I91" i="71" s="1"/>
  <c r="G90" i="71"/>
  <c r="I90" i="71" s="1"/>
  <c r="E89" i="71"/>
  <c r="G88" i="71"/>
  <c r="I88" i="71" s="1"/>
  <c r="G87" i="71"/>
  <c r="I87" i="71" s="1"/>
  <c r="G86" i="71"/>
  <c r="I86" i="71" s="1"/>
  <c r="G85" i="71"/>
  <c r="I85" i="71" s="1"/>
  <c r="G84" i="71"/>
  <c r="I84" i="71" s="1"/>
  <c r="G83" i="71"/>
  <c r="I83" i="71" s="1"/>
  <c r="G82" i="71"/>
  <c r="I82" i="71" s="1"/>
  <c r="G81" i="71"/>
  <c r="I81" i="71" s="1"/>
  <c r="G80" i="71"/>
  <c r="I80" i="71" s="1"/>
  <c r="G79" i="71"/>
  <c r="G78" i="71"/>
  <c r="I78" i="71" s="1"/>
  <c r="G77" i="71"/>
  <c r="I77" i="71" s="1"/>
  <c r="E76" i="71"/>
  <c r="G75" i="71"/>
  <c r="I75" i="71" s="1"/>
  <c r="G74" i="71"/>
  <c r="I74" i="71" s="1"/>
  <c r="G73" i="71"/>
  <c r="I73" i="71" s="1"/>
  <c r="G72" i="71"/>
  <c r="I72" i="71" s="1"/>
  <c r="G71" i="71"/>
  <c r="I71" i="71" s="1"/>
  <c r="G70" i="71"/>
  <c r="I70" i="71" s="1"/>
  <c r="G69" i="71"/>
  <c r="I69" i="71" s="1"/>
  <c r="G68" i="71"/>
  <c r="I68" i="71" s="1"/>
  <c r="G67" i="71"/>
  <c r="I67" i="71" s="1"/>
  <c r="G66" i="71"/>
  <c r="I66" i="71" s="1"/>
  <c r="G65" i="71"/>
  <c r="I65" i="71" s="1"/>
  <c r="G64" i="71"/>
  <c r="E61" i="71"/>
  <c r="G60" i="71"/>
  <c r="I60" i="71" s="1"/>
  <c r="G59" i="71"/>
  <c r="I59" i="71" s="1"/>
  <c r="G58" i="71"/>
  <c r="I58" i="71" s="1"/>
  <c r="G57" i="71"/>
  <c r="I57" i="71" s="1"/>
  <c r="G56" i="71"/>
  <c r="I56" i="71" s="1"/>
  <c r="G55" i="71"/>
  <c r="I55" i="71" s="1"/>
  <c r="G54" i="71"/>
  <c r="I54" i="71" s="1"/>
  <c r="G53" i="71"/>
  <c r="I53" i="71" s="1"/>
  <c r="G52" i="71"/>
  <c r="I52" i="71" s="1"/>
  <c r="G51" i="71"/>
  <c r="I51" i="71" s="1"/>
  <c r="G50" i="71"/>
  <c r="I50" i="71" s="1"/>
  <c r="G49" i="71"/>
  <c r="E47" i="71"/>
  <c r="G46" i="71"/>
  <c r="I46" i="71" s="1"/>
  <c r="G45" i="71"/>
  <c r="I45" i="71" s="1"/>
  <c r="G44" i="71"/>
  <c r="I44" i="71" s="1"/>
  <c r="G43" i="71"/>
  <c r="I43" i="71" s="1"/>
  <c r="G42" i="71"/>
  <c r="I42" i="71" s="1"/>
  <c r="G41" i="71"/>
  <c r="I41" i="71" s="1"/>
  <c r="G40" i="71"/>
  <c r="I40" i="71" s="1"/>
  <c r="G39" i="71"/>
  <c r="I39" i="71" s="1"/>
  <c r="G38" i="71"/>
  <c r="I38" i="71" s="1"/>
  <c r="G37" i="71"/>
  <c r="I37" i="71" s="1"/>
  <c r="G36" i="71"/>
  <c r="I36" i="71" s="1"/>
  <c r="G35" i="71"/>
  <c r="E34" i="71"/>
  <c r="G33" i="71"/>
  <c r="I33" i="71" s="1"/>
  <c r="G32" i="71"/>
  <c r="I32" i="71" s="1"/>
  <c r="G31" i="71"/>
  <c r="I31" i="71" s="1"/>
  <c r="G30" i="71"/>
  <c r="I30" i="71" s="1"/>
  <c r="G29" i="71"/>
  <c r="I29" i="71" s="1"/>
  <c r="G28" i="71"/>
  <c r="I28" i="71" s="1"/>
  <c r="G27" i="71"/>
  <c r="I27" i="71" s="1"/>
  <c r="G26" i="71"/>
  <c r="I26" i="71" s="1"/>
  <c r="G25" i="71"/>
  <c r="I25" i="71" s="1"/>
  <c r="G24" i="71"/>
  <c r="I24" i="71" s="1"/>
  <c r="G23" i="71"/>
  <c r="I23" i="71" s="1"/>
  <c r="G22" i="71"/>
  <c r="I22" i="71" s="1"/>
  <c r="G21" i="71"/>
  <c r="I21" i="71" s="1"/>
  <c r="E19" i="71"/>
  <c r="G17" i="71"/>
  <c r="I17" i="71" s="1"/>
  <c r="G16" i="71"/>
  <c r="I16" i="71" s="1"/>
  <c r="G15" i="71"/>
  <c r="I15" i="71" s="1"/>
  <c r="G14" i="71"/>
  <c r="I14" i="71" s="1"/>
  <c r="G13" i="71"/>
  <c r="I13" i="71" s="1"/>
  <c r="G12" i="71"/>
  <c r="I12" i="71" s="1"/>
  <c r="G11" i="71"/>
  <c r="I11" i="71" s="1"/>
  <c r="G10" i="71"/>
  <c r="I10" i="71" s="1"/>
  <c r="G9" i="71"/>
  <c r="I9" i="71" s="1"/>
  <c r="G8" i="71"/>
  <c r="I8" i="71" s="1"/>
  <c r="G7" i="71"/>
  <c r="I7" i="71" s="1"/>
  <c r="G6" i="71"/>
  <c r="E336" i="71" l="1"/>
  <c r="G47" i="71"/>
  <c r="I47" i="71" s="1"/>
  <c r="G388" i="71"/>
  <c r="G102" i="71"/>
  <c r="I102" i="71" s="1"/>
  <c r="G157" i="71"/>
  <c r="I157" i="71" s="1"/>
  <c r="G171" i="71"/>
  <c r="I171" i="71" s="1"/>
  <c r="I35" i="71"/>
  <c r="G89" i="71"/>
  <c r="I89" i="71" s="1"/>
  <c r="G115" i="71"/>
  <c r="I115" i="71" s="1"/>
  <c r="E278" i="71"/>
  <c r="G19" i="71"/>
  <c r="G203" i="71"/>
  <c r="I203" i="71" s="1"/>
  <c r="G233" i="71"/>
  <c r="I233" i="71" s="1"/>
  <c r="G334" i="71"/>
  <c r="G362" i="71"/>
  <c r="I375" i="71"/>
  <c r="I6" i="71"/>
  <c r="I19" i="71" s="1"/>
  <c r="E144" i="71"/>
  <c r="G61" i="71"/>
  <c r="G129" i="71"/>
  <c r="I129" i="71" s="1"/>
  <c r="G306" i="71"/>
  <c r="G349" i="71"/>
  <c r="G292" i="71"/>
  <c r="G76" i="71"/>
  <c r="I76" i="71" s="1"/>
  <c r="E248" i="71"/>
  <c r="I143" i="71"/>
  <c r="G247" i="71"/>
  <c r="G263" i="71"/>
  <c r="G277" i="71"/>
  <c r="G320" i="71"/>
  <c r="G34" i="71"/>
  <c r="E218" i="71"/>
  <c r="I251" i="71"/>
  <c r="I263" i="71" s="1"/>
  <c r="E307" i="71"/>
  <c r="I217" i="71"/>
  <c r="I349" i="71"/>
  <c r="I34" i="71"/>
  <c r="I146" i="71"/>
  <c r="I222" i="71"/>
  <c r="I267" i="71"/>
  <c r="I277" i="71" s="1"/>
  <c r="I324" i="71"/>
  <c r="I334" i="71" s="1"/>
  <c r="I64" i="71"/>
  <c r="I159" i="71"/>
  <c r="I235" i="71"/>
  <c r="I247" i="71" s="1"/>
  <c r="I280" i="71"/>
  <c r="I292" i="71" s="1"/>
  <c r="I308" i="71"/>
  <c r="I320" i="71" s="1"/>
  <c r="I103" i="71"/>
  <c r="I79" i="71"/>
  <c r="G143" i="71"/>
  <c r="G375" i="71"/>
  <c r="I376" i="71"/>
  <c r="I388" i="71" s="1"/>
  <c r="I296" i="71"/>
  <c r="I306" i="71" s="1"/>
  <c r="G185" i="71"/>
  <c r="I185" i="71" s="1"/>
  <c r="G217" i="71"/>
  <c r="I49" i="71"/>
  <c r="I61" i="71" s="1"/>
  <c r="I117" i="71"/>
  <c r="I191" i="71"/>
  <c r="I350" i="71"/>
  <c r="I362" i="71" s="1"/>
  <c r="I248" i="71" l="1"/>
  <c r="I307" i="71"/>
  <c r="G248" i="71"/>
  <c r="I144" i="71"/>
  <c r="G389" i="71"/>
  <c r="G144" i="71"/>
  <c r="I336" i="71"/>
  <c r="I278" i="71"/>
  <c r="G336" i="71"/>
  <c r="I218" i="71"/>
  <c r="G218" i="71"/>
  <c r="I389" i="71"/>
  <c r="L38" i="69" l="1"/>
  <c r="K38" i="69"/>
  <c r="G38" i="69"/>
  <c r="K138" i="68"/>
  <c r="E138" i="68"/>
  <c r="K117" i="68"/>
  <c r="J137" i="68"/>
  <c r="J136" i="68"/>
  <c r="J135" i="68"/>
  <c r="J134" i="68"/>
  <c r="J133" i="68"/>
  <c r="J132" i="68"/>
  <c r="J131" i="68"/>
  <c r="J130" i="68"/>
  <c r="J129" i="68"/>
  <c r="J128" i="68"/>
  <c r="J127" i="68"/>
  <c r="J126" i="68"/>
  <c r="J125" i="68"/>
  <c r="J124" i="68"/>
  <c r="J123" i="68"/>
  <c r="J116" i="68"/>
  <c r="J115" i="68"/>
  <c r="J114" i="68"/>
  <c r="J113" i="68"/>
  <c r="J112" i="68"/>
  <c r="J111" i="68"/>
  <c r="J110" i="68"/>
  <c r="E109" i="68"/>
  <c r="J109" i="68" s="1"/>
  <c r="E108" i="68"/>
  <c r="J108" i="68" s="1"/>
  <c r="J107" i="68"/>
  <c r="J106" i="68"/>
  <c r="J105" i="68"/>
  <c r="J104" i="68"/>
  <c r="J103" i="68"/>
  <c r="J102" i="68"/>
  <c r="J101" i="68"/>
  <c r="J100" i="68"/>
  <c r="J99" i="68"/>
  <c r="J98" i="68"/>
  <c r="J97" i="68"/>
  <c r="J96" i="68"/>
  <c r="J95" i="68"/>
  <c r="J94" i="68"/>
  <c r="J93" i="68"/>
  <c r="J92" i="68"/>
  <c r="J91" i="68"/>
  <c r="J90" i="68"/>
  <c r="J89" i="68"/>
  <c r="J88" i="68"/>
  <c r="J87" i="68"/>
  <c r="J86" i="68"/>
  <c r="J85" i="68"/>
  <c r="J84" i="68"/>
  <c r="J83" i="68"/>
  <c r="J82" i="68"/>
  <c r="J81" i="68"/>
  <c r="E80" i="68"/>
  <c r="J80" i="68" s="1"/>
  <c r="E79" i="68"/>
  <c r="J79" i="68" s="1"/>
  <c r="J78" i="68"/>
  <c r="J77" i="68"/>
  <c r="J76" i="68"/>
  <c r="J75" i="68"/>
  <c r="J74" i="68"/>
  <c r="J73" i="68"/>
  <c r="J72" i="68"/>
  <c r="J71" i="68"/>
  <c r="J70" i="68"/>
  <c r="J69" i="68"/>
  <c r="J68" i="68"/>
  <c r="J67" i="68"/>
  <c r="J66" i="68"/>
  <c r="J65" i="68"/>
  <c r="J64" i="68"/>
  <c r="J63" i="68"/>
  <c r="J62" i="68"/>
  <c r="J61" i="68"/>
  <c r="J60" i="68"/>
  <c r="J59" i="68"/>
  <c r="J58" i="68"/>
  <c r="J57" i="68"/>
  <c r="J56" i="68"/>
  <c r="J55" i="68"/>
  <c r="J54" i="68"/>
  <c r="J53" i="68"/>
  <c r="J52" i="68"/>
  <c r="E51" i="68"/>
  <c r="J51" i="68" s="1"/>
  <c r="E50" i="68"/>
  <c r="J50" i="68" s="1"/>
  <c r="J49" i="68"/>
  <c r="J48" i="68"/>
  <c r="J47" i="68"/>
  <c r="J46" i="68"/>
  <c r="J45" i="68"/>
  <c r="J44" i="68"/>
  <c r="J43" i="68"/>
  <c r="J42" i="68"/>
  <c r="J41" i="68"/>
  <c r="J40" i="68"/>
  <c r="J39" i="68"/>
  <c r="J38" i="68"/>
  <c r="J37" i="68"/>
  <c r="J36" i="68"/>
  <c r="J35" i="68"/>
  <c r="J34" i="68"/>
  <c r="J33" i="68"/>
  <c r="J32" i="68"/>
  <c r="J31" i="68"/>
  <c r="J30" i="68"/>
  <c r="J29" i="68"/>
  <c r="J28" i="68"/>
  <c r="J27" i="68"/>
  <c r="J26" i="68"/>
  <c r="J25" i="68"/>
  <c r="J24" i="68"/>
  <c r="J23" i="68"/>
  <c r="E22" i="68"/>
  <c r="J22" i="68" s="1"/>
  <c r="E21" i="68"/>
  <c r="J21" i="68" s="1"/>
  <c r="J20" i="68"/>
  <c r="J19" i="68"/>
  <c r="J18" i="68"/>
  <c r="J17" i="68"/>
  <c r="J16" i="68"/>
  <c r="J15" i="68"/>
  <c r="J14" i="68"/>
  <c r="J13" i="68"/>
  <c r="J12" i="68"/>
  <c r="J11" i="68"/>
  <c r="J10" i="68"/>
  <c r="J9" i="68"/>
  <c r="J8" i="68"/>
  <c r="J117" i="68" l="1"/>
  <c r="E117" i="68"/>
  <c r="J138" i="68"/>
  <c r="J177" i="67" l="1"/>
  <c r="O177" i="67" s="1"/>
  <c r="J176" i="67"/>
  <c r="O176" i="67" s="1"/>
  <c r="J175" i="67"/>
  <c r="O175" i="67" s="1"/>
  <c r="J174" i="67"/>
  <c r="O174" i="67" s="1"/>
  <c r="O173" i="67"/>
  <c r="J173" i="67"/>
  <c r="J172" i="67"/>
  <c r="O172" i="67" s="1"/>
  <c r="J171" i="67"/>
  <c r="O171" i="67" s="1"/>
  <c r="J170" i="67"/>
  <c r="O170" i="67" s="1"/>
  <c r="O169" i="67"/>
  <c r="J169" i="67"/>
  <c r="J168" i="67"/>
  <c r="O168" i="67" s="1"/>
  <c r="J167" i="67"/>
  <c r="O167" i="67" s="1"/>
  <c r="J166" i="67"/>
  <c r="O166" i="67" s="1"/>
  <c r="J165" i="67"/>
  <c r="O165" i="67" s="1"/>
  <c r="J164" i="67"/>
  <c r="O164" i="67" s="1"/>
  <c r="J163" i="67"/>
  <c r="O163" i="67" s="1"/>
  <c r="J162" i="67"/>
  <c r="O162" i="67" s="1"/>
  <c r="J161" i="67"/>
  <c r="O161" i="67" s="1"/>
  <c r="J160" i="67"/>
  <c r="O160" i="67" s="1"/>
  <c r="J159" i="67"/>
  <c r="O159" i="67" s="1"/>
  <c r="J158" i="67"/>
  <c r="O158" i="67" s="1"/>
  <c r="J157" i="67"/>
  <c r="O157" i="67" s="1"/>
  <c r="J156" i="67"/>
  <c r="O156" i="67" s="1"/>
  <c r="J155" i="67"/>
  <c r="O155" i="67" s="1"/>
  <c r="J154" i="67"/>
  <c r="O154" i="67" s="1"/>
  <c r="J153" i="67"/>
  <c r="O153" i="67" s="1"/>
  <c r="J152" i="67"/>
  <c r="O152" i="67" s="1"/>
  <c r="J151" i="67"/>
  <c r="O151" i="67" s="1"/>
  <c r="J150" i="67"/>
  <c r="O150" i="67" s="1"/>
  <c r="J149" i="67"/>
  <c r="O149" i="67" s="1"/>
  <c r="J148" i="67"/>
  <c r="O148" i="67" s="1"/>
  <c r="J147" i="67"/>
  <c r="O147" i="67" s="1"/>
  <c r="J146" i="67"/>
  <c r="O146" i="67" s="1"/>
  <c r="J145" i="67"/>
  <c r="O145" i="67" s="1"/>
  <c r="J144" i="67"/>
  <c r="O144" i="67" s="1"/>
  <c r="J140" i="67"/>
  <c r="O140" i="67" s="1"/>
  <c r="J139" i="67"/>
  <c r="J138" i="67"/>
  <c r="O138" i="67" s="1"/>
  <c r="J137" i="67"/>
  <c r="O137" i="67" s="1"/>
  <c r="J136" i="67"/>
  <c r="O136" i="67" s="1"/>
  <c r="J135" i="67"/>
  <c r="O134" i="67"/>
  <c r="J133" i="67"/>
  <c r="O133" i="67" s="1"/>
  <c r="J132" i="67"/>
  <c r="O132" i="67" s="1"/>
  <c r="J131" i="67"/>
  <c r="O131" i="67" s="1"/>
  <c r="J130" i="67"/>
  <c r="O130" i="67" s="1"/>
  <c r="J129" i="67"/>
  <c r="O129" i="67" s="1"/>
  <c r="O128" i="67"/>
  <c r="O127" i="67"/>
  <c r="O126" i="67"/>
  <c r="O125" i="67"/>
  <c r="O124" i="67"/>
  <c r="O123" i="67"/>
  <c r="O122" i="67"/>
  <c r="O121" i="67"/>
  <c r="O120" i="67"/>
  <c r="O119" i="67"/>
  <c r="O118" i="67"/>
  <c r="O117" i="67"/>
  <c r="O116" i="67"/>
  <c r="O115" i="67"/>
  <c r="O114" i="67"/>
  <c r="J113" i="67"/>
  <c r="O113" i="67" s="1"/>
  <c r="J112" i="67"/>
  <c r="O112" i="67" s="1"/>
  <c r="J111" i="67"/>
  <c r="O111" i="67" s="1"/>
  <c r="J110" i="67"/>
  <c r="O110" i="67" s="1"/>
  <c r="J109" i="67"/>
  <c r="O109" i="67" s="1"/>
  <c r="J108" i="67"/>
  <c r="O108" i="67" s="1"/>
  <c r="J107" i="67"/>
  <c r="O107" i="67" s="1"/>
  <c r="E106" i="67"/>
  <c r="J106" i="67" s="1"/>
  <c r="O106" i="67" s="1"/>
  <c r="E105" i="67"/>
  <c r="J105" i="67" s="1"/>
  <c r="O105" i="67" s="1"/>
  <c r="J104" i="67"/>
  <c r="O104" i="67" s="1"/>
  <c r="J103" i="67"/>
  <c r="O103" i="67" s="1"/>
  <c r="J102" i="67"/>
  <c r="O102" i="67" s="1"/>
  <c r="J101" i="67"/>
  <c r="O101" i="67" s="1"/>
  <c r="J100" i="67"/>
  <c r="O100" i="67" s="1"/>
  <c r="J99" i="67"/>
  <c r="O99" i="67" s="1"/>
  <c r="J98" i="67"/>
  <c r="O98" i="67" s="1"/>
  <c r="J97" i="67"/>
  <c r="O97" i="67" s="1"/>
  <c r="J96" i="67"/>
  <c r="O96" i="67" s="1"/>
  <c r="J95" i="67"/>
  <c r="O95" i="67" s="1"/>
  <c r="J94" i="67"/>
  <c r="O94" i="67" s="1"/>
  <c r="J93" i="67"/>
  <c r="O93" i="67" s="1"/>
  <c r="J92" i="67"/>
  <c r="O92" i="67" s="1"/>
  <c r="J91" i="67"/>
  <c r="O91" i="67" s="1"/>
  <c r="J90" i="67"/>
  <c r="O90" i="67" s="1"/>
  <c r="J89" i="67"/>
  <c r="O89" i="67" s="1"/>
  <c r="J88" i="67"/>
  <c r="O88" i="67" s="1"/>
  <c r="J87" i="67"/>
  <c r="O87" i="67" s="1"/>
  <c r="J86" i="67"/>
  <c r="O86" i="67" s="1"/>
  <c r="J85" i="67"/>
  <c r="O85" i="67" s="1"/>
  <c r="J84" i="67"/>
  <c r="O84" i="67" s="1"/>
  <c r="J83" i="67"/>
  <c r="O83" i="67" s="1"/>
  <c r="J82" i="67"/>
  <c r="O82" i="67" s="1"/>
  <c r="J81" i="67"/>
  <c r="O81" i="67" s="1"/>
  <c r="J80" i="67"/>
  <c r="O80" i="67" s="1"/>
  <c r="J79" i="67"/>
  <c r="O79" i="67" s="1"/>
  <c r="J78" i="67"/>
  <c r="O78" i="67" s="1"/>
  <c r="E77" i="67"/>
  <c r="J77" i="67" s="1"/>
  <c r="O77" i="67" s="1"/>
  <c r="J76" i="67"/>
  <c r="O76" i="67" s="1"/>
  <c r="E76" i="67"/>
  <c r="J75" i="67"/>
  <c r="O75" i="67" s="1"/>
  <c r="J74" i="67"/>
  <c r="O74" i="67" s="1"/>
  <c r="J73" i="67"/>
  <c r="O73" i="67" s="1"/>
  <c r="J72" i="67"/>
  <c r="O72" i="67" s="1"/>
  <c r="J71" i="67"/>
  <c r="O71" i="67" s="1"/>
  <c r="J70" i="67"/>
  <c r="O70" i="67" s="1"/>
  <c r="J69" i="67"/>
  <c r="O69" i="67" s="1"/>
  <c r="J68" i="67"/>
  <c r="O68" i="67" s="1"/>
  <c r="J67" i="67"/>
  <c r="O67" i="67" s="1"/>
  <c r="J66" i="67"/>
  <c r="O66" i="67" s="1"/>
  <c r="J65" i="67"/>
  <c r="O65" i="67" s="1"/>
  <c r="J64" i="67"/>
  <c r="O64" i="67" s="1"/>
  <c r="J63" i="67"/>
  <c r="O63" i="67" s="1"/>
  <c r="J62" i="67"/>
  <c r="O62" i="67" s="1"/>
  <c r="J61" i="67"/>
  <c r="O61" i="67" s="1"/>
  <c r="J60" i="67"/>
  <c r="O60" i="67" s="1"/>
  <c r="J59" i="67"/>
  <c r="O59" i="67" s="1"/>
  <c r="J58" i="67"/>
  <c r="O58" i="67" s="1"/>
  <c r="J57" i="67"/>
  <c r="O57" i="67" s="1"/>
  <c r="J56" i="67"/>
  <c r="O56" i="67" s="1"/>
  <c r="J55" i="67"/>
  <c r="O55" i="67" s="1"/>
  <c r="J54" i="67"/>
  <c r="O54" i="67" s="1"/>
  <c r="J53" i="67"/>
  <c r="O53" i="67" s="1"/>
  <c r="J52" i="67"/>
  <c r="O52" i="67" s="1"/>
  <c r="J51" i="67"/>
  <c r="O51" i="67" s="1"/>
  <c r="J50" i="67"/>
  <c r="O50" i="67" s="1"/>
  <c r="J49" i="67"/>
  <c r="O49" i="67" s="1"/>
  <c r="E48" i="67"/>
  <c r="J48" i="67" s="1"/>
  <c r="O48" i="67" s="1"/>
  <c r="E47" i="67"/>
  <c r="J47" i="67" s="1"/>
  <c r="O47" i="67" s="1"/>
  <c r="J46" i="67"/>
  <c r="O46" i="67" s="1"/>
  <c r="J45" i="67"/>
  <c r="O45" i="67" s="1"/>
  <c r="J44" i="67"/>
  <c r="O44" i="67" s="1"/>
  <c r="J43" i="67"/>
  <c r="O43" i="67" s="1"/>
  <c r="J42" i="67"/>
  <c r="O42" i="67" s="1"/>
  <c r="J41" i="67"/>
  <c r="O41" i="67" s="1"/>
  <c r="J40" i="67"/>
  <c r="O40" i="67" s="1"/>
  <c r="J39" i="67"/>
  <c r="O39" i="67" s="1"/>
  <c r="J38" i="67"/>
  <c r="O38" i="67" s="1"/>
  <c r="J37" i="67"/>
  <c r="O37" i="67" s="1"/>
  <c r="J36" i="67"/>
  <c r="O36" i="67" s="1"/>
  <c r="J35" i="67"/>
  <c r="O35" i="67" s="1"/>
  <c r="J34" i="67"/>
  <c r="O34" i="67" s="1"/>
  <c r="J33" i="67"/>
  <c r="O33" i="67" s="1"/>
  <c r="J32" i="67"/>
  <c r="O32" i="67" s="1"/>
  <c r="J31" i="67"/>
  <c r="O31" i="67" s="1"/>
  <c r="J30" i="67"/>
  <c r="O30" i="67" s="1"/>
  <c r="J29" i="67"/>
  <c r="O29" i="67" s="1"/>
  <c r="J28" i="67"/>
  <c r="O28" i="67" s="1"/>
  <c r="J27" i="67"/>
  <c r="O27" i="67" s="1"/>
  <c r="J26" i="67"/>
  <c r="O26" i="67" s="1"/>
  <c r="J25" i="67"/>
  <c r="O25" i="67" s="1"/>
  <c r="J24" i="67"/>
  <c r="O24" i="67" s="1"/>
  <c r="J23" i="67"/>
  <c r="O23" i="67" s="1"/>
  <c r="J22" i="67"/>
  <c r="O22" i="67" s="1"/>
  <c r="J21" i="67"/>
  <c r="O21" i="67" s="1"/>
  <c r="J20" i="67"/>
  <c r="O20" i="67" s="1"/>
  <c r="E19" i="67"/>
  <c r="J19" i="67" s="1"/>
  <c r="O19" i="67" s="1"/>
  <c r="E18" i="67"/>
  <c r="J18" i="67" s="1"/>
  <c r="O18" i="67" s="1"/>
  <c r="J17" i="67"/>
  <c r="O17" i="67" s="1"/>
  <c r="J16" i="67"/>
  <c r="O16" i="67" s="1"/>
  <c r="J15" i="67"/>
  <c r="O15" i="67" s="1"/>
  <c r="J14" i="67"/>
  <c r="O14" i="67" s="1"/>
  <c r="J13" i="67"/>
  <c r="O13" i="67" s="1"/>
  <c r="J12" i="67"/>
  <c r="O12" i="67" s="1"/>
  <c r="J11" i="67"/>
  <c r="O11" i="67" s="1"/>
  <c r="J10" i="67"/>
  <c r="O10" i="67" s="1"/>
  <c r="J9" i="67"/>
  <c r="O9" i="67" s="1"/>
  <c r="J8" i="67"/>
  <c r="O8" i="67" s="1"/>
  <c r="J7" i="67"/>
  <c r="O7" i="67" s="1"/>
  <c r="J6" i="67"/>
  <c r="O6" i="67" s="1"/>
  <c r="J5" i="67"/>
  <c r="J141" i="67" l="1"/>
  <c r="O141" i="67" s="1"/>
  <c r="O135" i="67"/>
  <c r="O5" i="67"/>
  <c r="O139" i="67"/>
  <c r="J142" i="67" l="1"/>
  <c r="F55" i="66"/>
  <c r="C55" i="66"/>
  <c r="O142" i="67" l="1"/>
  <c r="J179" i="67"/>
  <c r="J143" i="67"/>
  <c r="O143" i="67" s="1"/>
  <c r="O178" i="67" s="1"/>
  <c r="F10" i="66"/>
  <c r="C10" i="66"/>
  <c r="I604" i="62" l="1"/>
  <c r="H604" i="62"/>
  <c r="D604" i="62"/>
  <c r="C604" i="62"/>
  <c r="G541" i="62"/>
  <c r="D541" i="62"/>
  <c r="I505" i="62"/>
  <c r="E505" i="62"/>
  <c r="I486" i="62"/>
  <c r="E486" i="62"/>
  <c r="G334" i="62"/>
  <c r="F334" i="62"/>
  <c r="K312" i="62"/>
  <c r="J312" i="62"/>
  <c r="E312" i="62"/>
  <c r="I285" i="62"/>
  <c r="H285" i="62"/>
  <c r="G285" i="62"/>
  <c r="F257" i="62"/>
  <c r="E257" i="62"/>
  <c r="D257" i="62"/>
  <c r="G203" i="62"/>
  <c r="F203" i="62"/>
  <c r="G197" i="62"/>
  <c r="F197" i="62"/>
  <c r="G183" i="62"/>
  <c r="F183" i="62"/>
  <c r="B180" i="62"/>
  <c r="B181" i="62" s="1"/>
  <c r="G176" i="62"/>
  <c r="F176" i="62"/>
  <c r="B157" i="62"/>
  <c r="B158" i="62" s="1"/>
  <c r="B159" i="62" s="1"/>
  <c r="B160" i="62" s="1"/>
  <c r="B161" i="62" s="1"/>
  <c r="B162" i="62" s="1"/>
  <c r="B163" i="62" s="1"/>
  <c r="B164" i="62" s="1"/>
  <c r="B165" i="62" s="1"/>
  <c r="B166" i="62" s="1"/>
  <c r="B167" i="62" s="1"/>
  <c r="B168" i="62" s="1"/>
  <c r="B169" i="62" s="1"/>
  <c r="B170" i="62" s="1"/>
  <c r="B171" i="62" s="1"/>
  <c r="B172" i="62" s="1"/>
  <c r="B173" i="62" s="1"/>
  <c r="B174" i="62" s="1"/>
  <c r="B175" i="62" s="1"/>
  <c r="B156" i="62"/>
  <c r="G153" i="62"/>
  <c r="F153" i="62"/>
  <c r="B142" i="62"/>
  <c r="B143" i="62" s="1"/>
  <c r="B144" i="62" s="1"/>
  <c r="B145" i="62" s="1"/>
  <c r="B146" i="62" s="1"/>
  <c r="B147" i="62" s="1"/>
  <c r="B148" i="62" s="1"/>
  <c r="B149" i="62" s="1"/>
  <c r="B150" i="62" s="1"/>
  <c r="B151" i="62" s="1"/>
  <c r="B152" i="62" s="1"/>
  <c r="G140" i="62"/>
  <c r="F140" i="62"/>
  <c r="G135" i="62"/>
  <c r="F135" i="62"/>
  <c r="G130" i="62"/>
  <c r="F130" i="62"/>
  <c r="B126" i="62"/>
  <c r="B127" i="62" s="1"/>
  <c r="B128" i="62" s="1"/>
  <c r="B129" i="62" s="1"/>
  <c r="B125" i="62"/>
  <c r="E122" i="62"/>
  <c r="E87" i="48" l="1"/>
  <c r="E76" i="48" l="1"/>
  <c r="E89" i="48" l="1"/>
  <c r="E73" i="48"/>
  <c r="G208" i="49" l="1"/>
  <c r="H207" i="49"/>
  <c r="G207" i="49"/>
  <c r="G206" i="49"/>
  <c r="G201" i="49"/>
  <c r="G200" i="49"/>
  <c r="H199" i="49"/>
  <c r="H231" i="49" s="1"/>
  <c r="G199" i="49"/>
  <c r="H198" i="49"/>
  <c r="G191" i="49"/>
  <c r="G184" i="49"/>
  <c r="G183" i="49"/>
  <c r="G182" i="49"/>
  <c r="G175" i="49"/>
  <c r="G174" i="49"/>
  <c r="G168" i="49"/>
  <c r="G167" i="49"/>
  <c r="G166" i="49"/>
  <c r="H166" i="49"/>
  <c r="H146" i="49"/>
  <c r="H242" i="49" s="1"/>
  <c r="G145" i="49"/>
  <c r="G144" i="49"/>
  <c r="G143" i="49"/>
  <c r="G142" i="49"/>
  <c r="H138" i="49"/>
  <c r="G137" i="49"/>
  <c r="G136" i="49"/>
  <c r="G135" i="49"/>
  <c r="G134" i="49"/>
  <c r="G129" i="49"/>
  <c r="G241" i="49" s="1"/>
  <c r="G128" i="49"/>
  <c r="G127" i="49"/>
  <c r="H126" i="49"/>
  <c r="G126" i="49"/>
  <c r="G121" i="49"/>
  <c r="G120" i="49"/>
  <c r="G119" i="49"/>
  <c r="H118" i="49"/>
  <c r="G118" i="49"/>
  <c r="H232" i="49"/>
  <c r="H233" i="49"/>
  <c r="H234" i="49"/>
  <c r="H235" i="49"/>
  <c r="H236" i="49"/>
  <c r="H237" i="49"/>
  <c r="H238" i="49"/>
  <c r="H239" i="49"/>
  <c r="H240" i="49"/>
  <c r="H241" i="49"/>
  <c r="H243" i="49"/>
  <c r="H244" i="49"/>
  <c r="H245" i="49"/>
  <c r="G234" i="49"/>
  <c r="G235" i="49"/>
  <c r="G236" i="49"/>
  <c r="G237" i="49"/>
  <c r="G242" i="49"/>
  <c r="G243" i="49"/>
  <c r="G244" i="49"/>
  <c r="G245" i="49"/>
  <c r="F231" i="49"/>
  <c r="F232" i="49"/>
  <c r="F233" i="49"/>
  <c r="F234" i="49"/>
  <c r="F235" i="49"/>
  <c r="F236" i="49"/>
  <c r="F237" i="49"/>
  <c r="F238" i="49"/>
  <c r="F239" i="49"/>
  <c r="F240" i="49"/>
  <c r="F241" i="49"/>
  <c r="F242" i="49"/>
  <c r="F243" i="49"/>
  <c r="F244" i="49"/>
  <c r="F245" i="49"/>
  <c r="F230" i="49"/>
  <c r="F246" i="49" s="1"/>
  <c r="E231" i="49"/>
  <c r="E232" i="49"/>
  <c r="E233" i="49"/>
  <c r="E234" i="49"/>
  <c r="E235" i="49"/>
  <c r="E236" i="49"/>
  <c r="E237" i="49"/>
  <c r="E238" i="49"/>
  <c r="E239" i="49"/>
  <c r="E240" i="49"/>
  <c r="E241" i="49"/>
  <c r="E242" i="49"/>
  <c r="E243" i="49"/>
  <c r="E244" i="49"/>
  <c r="E245" i="49"/>
  <c r="E230" i="49"/>
  <c r="E246" i="49" s="1"/>
  <c r="G32" i="49" l="1"/>
  <c r="G240" i="49" s="1"/>
  <c r="G31" i="49"/>
  <c r="G239" i="49" s="1"/>
  <c r="G30" i="49"/>
  <c r="G238" i="49" s="1"/>
  <c r="G25" i="49"/>
  <c r="G233" i="49" s="1"/>
  <c r="G24" i="49"/>
  <c r="G232" i="49" s="1"/>
  <c r="G23" i="49"/>
  <c r="G231" i="49" s="1"/>
  <c r="H22" i="49"/>
  <c r="H230" i="49" s="1"/>
  <c r="H246" i="49" s="1"/>
  <c r="G22" i="49"/>
  <c r="G230" i="49" s="1"/>
  <c r="G246" i="49" s="1"/>
  <c r="J34" i="58" l="1"/>
  <c r="I34" i="58"/>
  <c r="H34" i="58"/>
  <c r="G34" i="58"/>
  <c r="F34" i="58"/>
  <c r="E34" i="58"/>
  <c r="D34" i="58"/>
  <c r="C34" i="58"/>
  <c r="H19" i="48" l="1"/>
  <c r="H15" i="48" l="1"/>
  <c r="J89" i="48" l="1"/>
  <c r="D13" i="7"/>
  <c r="D12" i="7"/>
  <c r="F12" i="7" s="1"/>
  <c r="D11" i="7"/>
  <c r="D10" i="7"/>
  <c r="F10" i="7" s="1"/>
  <c r="D9" i="7"/>
  <c r="F9" i="7" s="1"/>
  <c r="D8" i="7"/>
  <c r="F8" i="7" s="1"/>
  <c r="D7" i="7"/>
  <c r="F7" i="7" s="1"/>
  <c r="D6" i="7"/>
  <c r="F6" i="7" s="1"/>
  <c r="D5" i="7"/>
  <c r="D50" i="7" l="1"/>
  <c r="F13" i="7"/>
  <c r="F11" i="7"/>
  <c r="F5" i="7"/>
  <c r="E30" i="53" l="1"/>
  <c r="E26" i="53"/>
  <c r="E11" i="53" l="1"/>
</calcChain>
</file>

<file path=xl/comments1.xml><?xml version="1.0" encoding="utf-8"?>
<comments xmlns="http://schemas.openxmlformats.org/spreadsheetml/2006/main">
  <authors>
    <author>Anna Herbert de la Portbarré</author>
    <author>EITI IS</author>
  </authors>
  <commentList>
    <comment ref="C370" authorId="0" shapeId="0">
      <text>
        <r>
          <rPr>
            <b/>
            <sz val="9"/>
            <color rgb="FF000000"/>
            <rFont val="Tahoma"/>
            <family val="2"/>
          </rPr>
          <t>Instructions: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C374" authorId="1" shapeId="0">
      <text>
        <r>
          <rPr>
            <b/>
            <sz val="9"/>
            <color rgb="FF000000"/>
            <rFont val="Tahoma"/>
            <family val="2"/>
          </rPr>
          <t>Instructions:</t>
        </r>
        <r>
          <rPr>
            <sz val="9"/>
            <color rgb="FF000000"/>
            <rFont val="Tahoma"/>
            <family val="2"/>
          </rPr>
          <t xml:space="preserve">
</t>
        </r>
        <r>
          <rPr>
            <sz val="9"/>
            <color rgb="FF000000"/>
            <rFont val="Tahoma"/>
            <family val="2"/>
          </rPr>
          <t>Merci d'ajouter des lignes ci-dessous s'il y a plus d'un actionnaire direct et répéter les étapes 1 à 5.</t>
        </r>
      </text>
    </comment>
    <comment ref="A390" authorId="1" shapeId="0">
      <text>
        <r>
          <rPr>
            <b/>
            <sz val="9"/>
            <color rgb="FF000000"/>
            <rFont val="Tahoma"/>
            <family val="2"/>
          </rPr>
          <t>EITI IS:</t>
        </r>
        <r>
          <rPr>
            <sz val="9"/>
            <color rgb="FF000000"/>
            <rFont val="Tahoma"/>
            <family val="2"/>
          </rPr>
          <t xml:space="preserve">
</t>
        </r>
        <r>
          <rPr>
            <sz val="9"/>
            <color rgb="FF000000"/>
            <rFont val="Tahoma"/>
            <family val="2"/>
          </rPr>
          <t>Les entreprises devraient fournir des détails à propos de leur(s) propriétaire(s) effectif(s) ci-dessous. S’il y a, conformément à la définition de la propriété effective, plus d’un propriétaire, merci de compléter une feuille par propriétaire.</t>
        </r>
      </text>
    </comment>
    <comment ref="B394" authorId="1" shapeId="0">
      <text>
        <r>
          <rPr>
            <b/>
            <sz val="9"/>
            <color rgb="FF000000"/>
            <rFont val="Tahoma"/>
            <family val="2"/>
          </rPr>
          <t>EITI IS:</t>
        </r>
        <r>
          <rPr>
            <sz val="9"/>
            <color rgb="FF000000"/>
            <rFont val="Tahoma"/>
            <family val="2"/>
          </rPr>
          <t xml:space="preserve">
</t>
        </r>
        <r>
          <rPr>
            <sz val="9"/>
            <color rgb="FF000000"/>
            <rFont val="Tahoma"/>
            <family val="2"/>
          </rPr>
          <t>Conformément à l’Exigence 2.5.2, toute personne politiquement exposée (PPE) doit être identifiée. Le Groupe multipartite doit préciser les obligations en termes de rapportage pour les PPE dans la définition de la propriété réelle ci-dessus.</t>
        </r>
      </text>
    </comment>
    <comment ref="B395" authorId="1" shapeId="0">
      <text>
        <r>
          <rPr>
            <b/>
            <sz val="9"/>
            <color rgb="FF000000"/>
            <rFont val="Tahoma"/>
            <family val="2"/>
          </rPr>
          <t>EITI IS:</t>
        </r>
        <r>
          <rPr>
            <sz val="9"/>
            <color rgb="FF000000"/>
            <rFont val="Tahoma"/>
            <family val="2"/>
          </rPr>
          <t xml:space="preserve">
</t>
        </r>
        <r>
          <rPr>
            <sz val="9"/>
            <color rgb="FF000000"/>
            <rFont val="Tahoma"/>
            <family val="2"/>
          </rPr>
          <t>Ceci pourrait inclure des détails sur le poste public occupé et le rôle, ou toute autre raison pour la désignation PPE</t>
        </r>
      </text>
    </comment>
    <comment ref="G406" authorId="0" shapeId="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407" authorId="0" shapeId="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409" authorId="0" shapeId="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411" authorId="0" shapeId="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414" authorId="0" shapeId="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415" authorId="0" shapeId="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List>
</comments>
</file>

<file path=xl/sharedStrings.xml><?xml version="1.0" encoding="utf-8"?>
<sst xmlns="http://schemas.openxmlformats.org/spreadsheetml/2006/main" count="28139" uniqueCount="4395">
  <si>
    <t>N°</t>
  </si>
  <si>
    <t>Associés privés en exploitation</t>
  </si>
  <si>
    <t>Opérateurs privés en exploration</t>
  </si>
  <si>
    <t>ROYAL QUARRY COMPANY</t>
  </si>
  <si>
    <t>KT TRADING SARL</t>
  </si>
  <si>
    <t>CAMRAIL</t>
  </si>
  <si>
    <t>ROCAGLIA</t>
  </si>
  <si>
    <t>BUNS</t>
  </si>
  <si>
    <t>AUCAM SA</t>
  </si>
  <si>
    <t>Société</t>
  </si>
  <si>
    <t>Certifié</t>
  </si>
  <si>
    <t>SNH</t>
  </si>
  <si>
    <t>Oui</t>
  </si>
  <si>
    <t>Non</t>
  </si>
  <si>
    <t>APCC</t>
  </si>
  <si>
    <t>PERENCO RDR</t>
  </si>
  <si>
    <t>APCL</t>
  </si>
  <si>
    <t>PERENCO CAM</t>
  </si>
  <si>
    <t>GDC</t>
  </si>
  <si>
    <t>Nc</t>
  </si>
  <si>
    <t>NEW AGE</t>
  </si>
  <si>
    <t>GLENCORE</t>
  </si>
  <si>
    <t>EUROIL</t>
  </si>
  <si>
    <t>COTCO</t>
  </si>
  <si>
    <t>RAZEL</t>
  </si>
  <si>
    <t>GRACAM</t>
  </si>
  <si>
    <t>Régies financières &amp; Entités publiques d’État</t>
  </si>
  <si>
    <t>Direction Générale des Impôts (DGI)</t>
  </si>
  <si>
    <t>Direction Générale du Trésor, de la Coopération Financière et Monétaire (DGTCFM)</t>
  </si>
  <si>
    <t>Direction Générale des Douanes (DGD)</t>
  </si>
  <si>
    <t>Caisse Nationale de Prévoyance Sociale (CNPS)</t>
  </si>
  <si>
    <t>N/A</t>
  </si>
  <si>
    <t>Société Nationale d’Investissement du Cameroun (SNI)</t>
  </si>
  <si>
    <t>Contrats Pétroliers</t>
  </si>
  <si>
    <t>Zone contractuelle (km2)</t>
  </si>
  <si>
    <t xml:space="preserve">Substances </t>
  </si>
  <si>
    <t>Parties contractuelles</t>
  </si>
  <si>
    <t>Participations</t>
  </si>
  <si>
    <t>Recherche et Exploration</t>
  </si>
  <si>
    <t>Exploitation</t>
  </si>
  <si>
    <t xml:space="preserve">Date de la demande </t>
  </si>
  <si>
    <t>Date de signature du contrat</t>
  </si>
  <si>
    <t>Date de fin de validité</t>
  </si>
  <si>
    <t xml:space="preserve">Statut </t>
  </si>
  <si>
    <t>Date de la demande</t>
  </si>
  <si>
    <t>Fin de validité recherche ou exploration</t>
  </si>
  <si>
    <t xml:space="preserve">Date dernier renouvellement </t>
  </si>
  <si>
    <t>Fin de validité exploitation</t>
  </si>
  <si>
    <t>Consortium</t>
  </si>
  <si>
    <t>Statut</t>
  </si>
  <si>
    <t>CPP</t>
  </si>
  <si>
    <t>Appel d'offre International</t>
  </si>
  <si>
    <t>Actif</t>
  </si>
  <si>
    <t>AER</t>
  </si>
  <si>
    <t>HC liquides et Gazeux</t>
  </si>
  <si>
    <t>Opérateur</t>
  </si>
  <si>
    <t>H-105</t>
  </si>
  <si>
    <t xml:space="preserve">    AFEX</t>
  </si>
  <si>
    <t>Partenaire</t>
  </si>
  <si>
    <t>H-108</t>
  </si>
  <si>
    <t>Zina Makari</t>
  </si>
  <si>
    <t>Force Majeure</t>
  </si>
  <si>
    <t>2010/224 du 12/07/2010</t>
  </si>
  <si>
    <t>6 379,50</t>
  </si>
  <si>
    <t>Yan Chang Logone Developent Holding Co. Ltd</t>
  </si>
  <si>
    <t>THALI</t>
  </si>
  <si>
    <t>Tower Resources Cameroon S.A.</t>
  </si>
  <si>
    <t>C-11</t>
  </si>
  <si>
    <t>KOLE MARINE</t>
  </si>
  <si>
    <t>CC</t>
  </si>
  <si>
    <t>Concession</t>
  </si>
  <si>
    <t>76/366 du 25/08/1976</t>
  </si>
  <si>
    <t>HC liquides</t>
  </si>
  <si>
    <t>SNH (Etat)</t>
  </si>
  <si>
    <t>Perenco RDR</t>
  </si>
  <si>
    <t>ADDAX PCC</t>
  </si>
  <si>
    <t>C-12</t>
  </si>
  <si>
    <t>EKUNDU MARINE</t>
  </si>
  <si>
    <t>77/325 du 18/08/1977</t>
  </si>
  <si>
    <t xml:space="preserve">HC liquides </t>
  </si>
  <si>
    <t>C-15</t>
  </si>
  <si>
    <t>BOA BAKASSI</t>
  </si>
  <si>
    <t>79/371 du 12/09/1979</t>
  </si>
  <si>
    <t>C-16</t>
  </si>
  <si>
    <t>BAVO ASOMA</t>
  </si>
  <si>
    <t>80/421 du 13/10/1980</t>
  </si>
  <si>
    <t>C-17</t>
  </si>
  <si>
    <t>KITA EDEM</t>
  </si>
  <si>
    <t>80/422 du 13/10/1980</t>
  </si>
  <si>
    <t>C-18</t>
  </si>
  <si>
    <t>SANDY GAS</t>
  </si>
  <si>
    <t>80/420 du 13/10/1980</t>
  </si>
  <si>
    <t>HC Gazeux</t>
  </si>
  <si>
    <t>C-23</t>
  </si>
  <si>
    <t>MOKOKO ABANA</t>
  </si>
  <si>
    <t>81/154 du 14/04/1981</t>
  </si>
  <si>
    <t>C-24</t>
  </si>
  <si>
    <t>MOUDI</t>
  </si>
  <si>
    <t>81/261 du 7/07/1981</t>
  </si>
  <si>
    <t>Perenco CAM</t>
  </si>
  <si>
    <t>SNH (Fonct)</t>
  </si>
  <si>
    <t>C-29</t>
  </si>
  <si>
    <t>LIPENJA ERONG</t>
  </si>
  <si>
    <t>88/163 du 03/02/1988</t>
  </si>
  <si>
    <t>C-30</t>
  </si>
  <si>
    <t>SOUTH ASOMA MARINE</t>
  </si>
  <si>
    <t>30/06/1995 et 06 &amp; 07/09/1995</t>
  </si>
  <si>
    <t>96/061 du 04/04/1996</t>
  </si>
  <si>
    <t>C-31</t>
  </si>
  <si>
    <t>EBOME MARINE</t>
  </si>
  <si>
    <t>96/114 du 30/05/1996</t>
  </si>
  <si>
    <t>C-32</t>
  </si>
  <si>
    <t>MONDONI</t>
  </si>
  <si>
    <t>96/276 du 29/11/1996</t>
  </si>
  <si>
    <t>C-34</t>
  </si>
  <si>
    <t>MVIA</t>
  </si>
  <si>
    <t>2004/152 du 21/06/2004</t>
  </si>
  <si>
    <t>AEE-38</t>
  </si>
  <si>
    <t>SANAGA SUD</t>
  </si>
  <si>
    <t>Gré à gré</t>
  </si>
  <si>
    <t>AEE</t>
  </si>
  <si>
    <t>AEE-36</t>
  </si>
  <si>
    <t>DISSONI NORD</t>
  </si>
  <si>
    <t>Gré à gré et Cession d'intérêts</t>
  </si>
  <si>
    <t>2008/359 du 06/11/2008</t>
  </si>
  <si>
    <t>YOYO</t>
  </si>
  <si>
    <t>2008/447 du 23/12/2008</t>
  </si>
  <si>
    <t>Noble Energy</t>
  </si>
  <si>
    <t>C-38</t>
  </si>
  <si>
    <t>LOGBABA</t>
  </si>
  <si>
    <t>2011/112 du 29/04/2011</t>
  </si>
  <si>
    <t>RSM Production</t>
  </si>
  <si>
    <t>AEE-40</t>
  </si>
  <si>
    <t>IROKO</t>
  </si>
  <si>
    <t>25//09/2033</t>
  </si>
  <si>
    <t>2013/358 du 26/09/2013</t>
  </si>
  <si>
    <t>ADDAX PCL</t>
  </si>
  <si>
    <t>AEE-41</t>
  </si>
  <si>
    <t>ETINDE</t>
  </si>
  <si>
    <t>2015/001 du 06/01/2015</t>
  </si>
  <si>
    <t>LUKOIL</t>
  </si>
  <si>
    <t>EUROIL Limited</t>
  </si>
  <si>
    <t>AEE-43</t>
  </si>
  <si>
    <t>OAK</t>
  </si>
  <si>
    <t>2018/582 du 16/10/2018</t>
  </si>
  <si>
    <t>NUMERO DU PERMIS</t>
  </si>
  <si>
    <t>LIEU DE SITUATION DU PERMIS</t>
  </si>
  <si>
    <t>REGION</t>
  </si>
  <si>
    <t xml:space="preserve">DATE D'ATTIBUTION </t>
  </si>
  <si>
    <t>SUPERFICIE</t>
  </si>
  <si>
    <t xml:space="preserve">DATE DE FIN </t>
  </si>
  <si>
    <t>OUEST</t>
  </si>
  <si>
    <t>BAUXITE</t>
  </si>
  <si>
    <t>SUD</t>
  </si>
  <si>
    <t>EST</t>
  </si>
  <si>
    <t>ADAMAOUA</t>
  </si>
  <si>
    <t>NORD</t>
  </si>
  <si>
    <t>FOUMBAN</t>
  </si>
  <si>
    <t>CENTRE</t>
  </si>
  <si>
    <t>LITTORAL</t>
  </si>
  <si>
    <t>Sociétés</t>
  </si>
  <si>
    <t>Écart</t>
  </si>
  <si>
    <t>-</t>
  </si>
  <si>
    <t>HUAYANG PIERRE SARL</t>
  </si>
  <si>
    <t>Total</t>
  </si>
  <si>
    <t>Genre</t>
  </si>
  <si>
    <t>Hommes</t>
  </si>
  <si>
    <t>Permanents</t>
  </si>
  <si>
    <t>Cadres supérieurs</t>
  </si>
  <si>
    <t>Techniciens supérieurs et cadres moyens</t>
  </si>
  <si>
    <t xml:space="preserve">Techniciens, agents de maitrise et ouvriers qualifiés </t>
  </si>
  <si>
    <t xml:space="preserve">Employés, ouvriers, apprentis </t>
  </si>
  <si>
    <t xml:space="preserve">Hommes </t>
  </si>
  <si>
    <t>Contractuels</t>
  </si>
  <si>
    <t>Femmes</t>
  </si>
  <si>
    <t>Glencore</t>
  </si>
  <si>
    <t>Secteur Extractif</t>
  </si>
  <si>
    <t>Actionnaire</t>
  </si>
  <si>
    <t>% de participation</t>
  </si>
  <si>
    <t>Nationalité de l'Entité</t>
  </si>
  <si>
    <t>Propriété effective (PR)</t>
  </si>
  <si>
    <t>Lien vers la documentation (sociétés cotées)</t>
  </si>
  <si>
    <t xml:space="preserve">Société Nationale des Hydrocarbures </t>
  </si>
  <si>
    <t>Pétrolier</t>
  </si>
  <si>
    <t>Participation publique (Etat -Puissance publique)</t>
  </si>
  <si>
    <t>PM</t>
  </si>
  <si>
    <t>Cameroun</t>
  </si>
  <si>
    <t>n/a</t>
  </si>
  <si>
    <t>ADDAX PETROLEUM CAMEROON COMPANY S. A</t>
  </si>
  <si>
    <t>Société Nationale des Hydrocarbures</t>
  </si>
  <si>
    <t>Entreprise Publique Camerounaise</t>
  </si>
  <si>
    <t>Addax Petroleum Overseas Limited</t>
  </si>
  <si>
    <t>Chinoise</t>
  </si>
  <si>
    <t>PERENCO RIO DEL REY SA</t>
  </si>
  <si>
    <t>Perenco Oil &amp; Gas Intl</t>
  </si>
  <si>
    <t>BAHAMAS</t>
  </si>
  <si>
    <t>Monsieur Perrodo François de nationalité française résident au Royaume-Uni, il détient 160.000 actions (soit 80%), et 6 voix de vote directs (soit 60%).</t>
  </si>
  <si>
    <t>ADDAX PETROLEUM CAMEROON LIMITED S. A</t>
  </si>
  <si>
    <t>APCL est détenue à 100% par Addax Petroleum Overseas Limited (APOL) qui est détenue à 100% par SINOPEC (China Petrochemical Corporation) qui est détenue à 100% par SIPC (Sinopec International Petroleum Corporation). Cette dernière est une Entreprise étatique de la République de Chine.</t>
  </si>
  <si>
    <t>PERENCO CAMEROON SA</t>
  </si>
  <si>
    <t>Monsieur Perrodo François de nationalité française résident au Royaume-Uni, il détient 2.500 actions (soit 80%), et 5 voix de vote directs (soit 83%).</t>
  </si>
  <si>
    <t>GAZ DU CAMEROUN S.A</t>
  </si>
  <si>
    <t>VICTORIA OIL &amp; GAS PLC UK (VIA BRAMLIN LTD GUERNSEY)</t>
  </si>
  <si>
    <t>LONDON/ GUERNSEY</t>
  </si>
  <si>
    <t>Londres (LSE)</t>
  </si>
  <si>
    <t>https://www.londonstockexchange.com/exchange/searchengine/search.html?lang=en&amp;x=-1361&amp;y=-149&amp;q=vog</t>
  </si>
  <si>
    <t>Américaine</t>
  </si>
  <si>
    <t>GLENCORE EXPLORATION (CAMEROON) LTD</t>
  </si>
  <si>
    <t>Succursale</t>
  </si>
  <si>
    <t>Anglo – Swiss</t>
  </si>
  <si>
    <t>Oui (Succursale)</t>
  </si>
  <si>
    <t>CAMEROON OIL TRANSPORTATION COMPANY (COTCO) S.A.</t>
  </si>
  <si>
    <t>Transport</t>
  </si>
  <si>
    <t>la République du Tchad</t>
  </si>
  <si>
    <t>Entreprise Publique TCHAD</t>
  </si>
  <si>
    <t>ESSO PIPELINE INVESTMENTS LTD</t>
  </si>
  <si>
    <t>NYSE</t>
  </si>
  <si>
    <t>DOBA PIPELINE INVESTMENTS INC.</t>
  </si>
  <si>
    <t>Malaisienne</t>
  </si>
  <si>
    <t>KLSE</t>
  </si>
  <si>
    <t>SHT OVERSEAS PETROLEUM (CAMEROON) LTD</t>
  </si>
  <si>
    <t>La société SHT OVERSEAS PETROLEUM (Cameroon) Ltd domiciliée aux Bermudes, est une filiale de SHT OVERSEAS Pipeline (Cameroon) Ltd domiciliée au Bahamas qui est détenue à 100% par la Société des Hydrocarbures du Tchad (SHT) domiciliée au Tchad. Cette dernière est une société à capitaux publics à caractère Industriel et Commercial.</t>
  </si>
  <si>
    <t>Camerounaise</t>
  </si>
  <si>
    <t>Impôts sur les sociétés y compris les acomptes (pétrolier et non pétrolier)</t>
  </si>
  <si>
    <t>Taxe Spéciale sur les Revenus (TSR)</t>
  </si>
  <si>
    <t>Droits de passage du pipeline (COTCO)</t>
  </si>
  <si>
    <t>Droits de Douane</t>
  </si>
  <si>
    <t>Redressements fiscaux/amendes et pénalités</t>
  </si>
  <si>
    <t>Dividendes SNH</t>
  </si>
  <si>
    <t>Impôt sur le Revenu des Capitaux mobiliers (IRCM)</t>
  </si>
  <si>
    <t>Redressements Douaniers/amendes et pénalités</t>
  </si>
  <si>
    <t>Contributions CFC (part patronale)</t>
  </si>
  <si>
    <t>Redevance Superficiaire</t>
  </si>
  <si>
    <t>Contributions FNE</t>
  </si>
  <si>
    <t>Taxes à l'extraction</t>
  </si>
  <si>
    <t>Droits Fixes (y compris droits pour attribution ou renouvellement de permis)</t>
  </si>
  <si>
    <t>Droits de sortie à l’exportation</t>
  </si>
  <si>
    <t>Taxes Ad Valorem (y compris les redevances sur production des eaux)</t>
  </si>
  <si>
    <t>Secteur</t>
  </si>
  <si>
    <t>Montant en FCFA</t>
  </si>
  <si>
    <t>Hydrocarbures</t>
  </si>
  <si>
    <t>Transport pétrolier</t>
  </si>
  <si>
    <t>Mines &amp; Carrières</t>
  </si>
  <si>
    <t>VALNORD SA</t>
  </si>
  <si>
    <t>PIERRE</t>
  </si>
  <si>
    <t>SUD OUEST</t>
  </si>
  <si>
    <t>Ref flux</t>
  </si>
  <si>
    <t>Définition du flux</t>
  </si>
  <si>
    <t>Nature des flux</t>
  </si>
  <si>
    <t>Admin concernée</t>
  </si>
  <si>
    <t>NA</t>
  </si>
  <si>
    <t>X</t>
  </si>
  <si>
    <t>En volume et en valeur</t>
  </si>
  <si>
    <t>MINMIDT</t>
  </si>
  <si>
    <t>DGD</t>
  </si>
  <si>
    <t>1,2,3</t>
  </si>
  <si>
    <t>En barils</t>
  </si>
  <si>
    <t>SNH-Mandat</t>
  </si>
  <si>
    <t>4,5,6</t>
  </si>
  <si>
    <t>SNH-Fonctionnement</t>
  </si>
  <si>
    <t>7,8,9</t>
  </si>
  <si>
    <t>En FCFA/USD</t>
  </si>
  <si>
    <t>En numéraire</t>
  </si>
  <si>
    <t>DGTCFM</t>
  </si>
  <si>
    <t>DGTFCM</t>
  </si>
  <si>
    <t xml:space="preserve">En numéraire / Barils </t>
  </si>
  <si>
    <t>En numéraire/</t>
  </si>
  <si>
    <t xml:space="preserve">SNH-Mandat </t>
  </si>
  <si>
    <t>Barils</t>
  </si>
  <si>
    <t>DGI/DGE</t>
  </si>
  <si>
    <t>Redressements douaniers, amendes et pénalités : Il s’agit des montants versés par les sociétés extractives à la suite d’infractions à la législation douanières en vigueur ou à des redressements douaniers.</t>
  </si>
  <si>
    <t>DGD/DGI/DGE</t>
  </si>
  <si>
    <t>Impôt sur le Revenu des Capitaux mobiliers (IRCM) : Cet impôt concerne les revenus d'actions et assimilés ainsi que les revenus occultes. il se substitut alors à l'IRPP ou à l'IS et est retenu à la source. Son taux est de 16,5% (chapitre 2 de la loi de finances 2002/014 du 20 décembre 2002)</t>
  </si>
  <si>
    <t>Cotisations à la charge de l’employeur : Il s’agit des différentes cotisations sociales versées par l’employeur à la CNPS, ces cotisations sont payées sur les salaires plafonnés à 300.000 francs FCFA (depuis le 1er janvier 2002) sauf pour les accidents du travail pour lesquels les cotisations sont versées sur la totalité du salaire.</t>
  </si>
  <si>
    <t>CNPS</t>
  </si>
  <si>
    <t>SNI</t>
  </si>
  <si>
    <t>Autres</t>
  </si>
  <si>
    <t>Toutes</t>
  </si>
  <si>
    <t>En numéraire/En nature</t>
  </si>
  <si>
    <t>En numéraire/nature</t>
  </si>
  <si>
    <t xml:space="preserve">Autres recettes transférées </t>
  </si>
  <si>
    <t>FCFA</t>
  </si>
  <si>
    <t>Cotisations à la charge de l’employeur</t>
  </si>
  <si>
    <t>Parts d'huile de la SNH-Etat (Pétrole)</t>
  </si>
  <si>
    <t>Redevance Minière Proportionnelle</t>
  </si>
  <si>
    <t>Redevance Minière Négative ( à mettre en signe - )</t>
  </si>
  <si>
    <t>SNH-Fonct</t>
  </si>
  <si>
    <t>Dividendes Filiales SNH</t>
  </si>
  <si>
    <t>RDR</t>
  </si>
  <si>
    <t>DISSONI</t>
  </si>
  <si>
    <t>BOLONGO</t>
  </si>
  <si>
    <t>Frais de Formation</t>
  </si>
  <si>
    <t>EBOME</t>
  </si>
  <si>
    <t>MOABI</t>
  </si>
  <si>
    <t>Parts d'huile de la SNH-Etat (Gaz)</t>
  </si>
  <si>
    <t>Parts d'huile de la SNH-Etat (Condensat)</t>
  </si>
  <si>
    <t>Parts d'huile de la SNH-Associé (Pétrole)</t>
  </si>
  <si>
    <t>Bonus de Production</t>
  </si>
  <si>
    <t>Bonus de signature</t>
  </si>
  <si>
    <t>Dividendes versées à la SNI</t>
  </si>
  <si>
    <t>Paiements sociaux</t>
  </si>
  <si>
    <t>Paiements environnementaux</t>
  </si>
  <si>
    <t>SOGEA SATOM CAMEROUN</t>
  </si>
  <si>
    <t>ARAB CONTRACTORS</t>
  </si>
  <si>
    <t>N° / Ref. Expédition / Cargaison</t>
  </si>
  <si>
    <t>Bloc</t>
  </si>
  <si>
    <t>Date d'expédition / Cargaison</t>
  </si>
  <si>
    <t>Poids / Volume</t>
  </si>
  <si>
    <t>Unité</t>
  </si>
  <si>
    <t>Prix unitaire (USD)</t>
  </si>
  <si>
    <t>Décote / Brent USD</t>
  </si>
  <si>
    <t>Entité acheteur</t>
  </si>
  <si>
    <t>Barrils</t>
  </si>
  <si>
    <t>KOLE</t>
  </si>
  <si>
    <t>D1</t>
  </si>
  <si>
    <t>EBOME-MARINE</t>
  </si>
  <si>
    <t>CONDENSATS</t>
  </si>
  <si>
    <t>LOKELE</t>
  </si>
  <si>
    <t>ITALIE</t>
  </si>
  <si>
    <t>CEPSA TRADING</t>
  </si>
  <si>
    <t>CHINE</t>
  </si>
  <si>
    <t>INDE</t>
  </si>
  <si>
    <t>VITOL SA</t>
  </si>
  <si>
    <t>Pays du destinataire de l'expédition/la cargaison</t>
  </si>
  <si>
    <t>PAYS BAS</t>
  </si>
  <si>
    <t>Opérateurs privés en exploitation</t>
  </si>
  <si>
    <t>Nom du Bloc</t>
  </si>
  <si>
    <t xml:space="preserve">Titres Miniers </t>
  </si>
  <si>
    <t xml:space="preserve">Validité Titres Miniers </t>
  </si>
  <si>
    <t>Coordonnées géographiques</t>
  </si>
  <si>
    <t>Commentaires (opération sur les Contrats/Titres Miniers)</t>
  </si>
  <si>
    <t>Accords pétroliers  (CPP, Convention d'Etablissement)</t>
  </si>
  <si>
    <t>Mode d'octroi (gré à gré/appel public à la concurrence, autres)</t>
  </si>
  <si>
    <t>Titres miniers      ( Ref et date des AER, Concession,  PR, AEE)</t>
  </si>
  <si>
    <t>REF Arrêté/Decrêt d'octroi</t>
  </si>
  <si>
    <t xml:space="preserve">Date de signature du Titre minier </t>
  </si>
  <si>
    <t xml:space="preserve">Lien à l'arrêté/décret </t>
  </si>
  <si>
    <t>A l'origine</t>
  </si>
  <si>
    <t>Apres retraits</t>
  </si>
  <si>
    <t>Paying Interests (%)</t>
  </si>
  <si>
    <t>Working Interests (%)</t>
  </si>
  <si>
    <t>Décret d'octroi pas encore signé</t>
  </si>
  <si>
    <t>BOMANA</t>
  </si>
  <si>
    <t>AER donc pas en exploitation</t>
  </si>
  <si>
    <t>Cf. Tableau des Coordonnées Géographiques des Titres Pétroliers Actifs - année 2019 ci-joint</t>
  </si>
  <si>
    <t>Signature le 21/02/2019 du CPP BOMANA entre l'Etat du Cameroun et Perenco RDR. Décret d'octroi pas encore signé.</t>
  </si>
  <si>
    <t>MATANDA</t>
  </si>
  <si>
    <t xml:space="preserve">Pas de date formelle (1) </t>
  </si>
  <si>
    <t xml:space="preserve">Gaz Du Cameroun (GDC)            </t>
  </si>
  <si>
    <t xml:space="preserve">Signature le 17 décembre 2018, du Décret n°2018/792 autorisant une cession d’intérêts dans le Contrat de Partage de Production MATANDA : Gaz du Cameroun S.A   75% ; AFEX Global Limited   25% : GAZ DU CAMEROUN, Opérateur. Date de la demande pas renseignée car n'étant pas mentionnée dans le Décret d'octroi.               Signature le 18 mai 2020, des Avenants n°2 et n°3 du Contrat de Partage de Production Matanda portant respectivement sur : - (i) la formalisation du changement survenu au niveau du Contractant à la suite du transfert de 75% d’intérêts de GLENCORE Exploration Cameroon Limited à Gaz du Cameroun (GDC), désigné Opérateur, et 15% d’intérêts à AFEX Global Limited qui détient désormais 25% d’intérêts ; - (ii) l’expiration des 1ère et 2ème périodes de renouvellement de la période initiale de la Phase de Recherche du CPP MATANDA, ainsi que la récupération des coûts et la modification du programme minimum des travaux.                              Approbation du MINMIDT en date du 17 novembre 2020, accordant la prorogation d’un an (01), de la 2ème période de renouvellement de la Phase de Recherche de l’Autorisation Exclusive de Recherche MATANDA  </t>
  </si>
  <si>
    <t xml:space="preserve">Cette AER est sous Force Majeure depuis le 21 mai 2014. Date de la demande pas renseignée car n'étant pas mentionnée dans le Décret d'octroi. </t>
  </si>
  <si>
    <t xml:space="preserve"> Décret d'octroi pas encore signé</t>
  </si>
  <si>
    <t>Décret d'octroi pas encore signé. L'extension exceptionnelle d'un an (du 15/09/2019 au 14/09/2020) accordée par le Président de la République le 07/01/2020 est arrivée à expiration le 14/09/2020 . Reversement le 15 septembre 2020 dans le Domaine Minier National libre, de la superficie couverte par l’AER THALI ainsi arrivée à expiration.</t>
  </si>
  <si>
    <t>En exploitation</t>
  </si>
  <si>
    <t>RAS</t>
  </si>
  <si>
    <t>En cours de validité</t>
  </si>
  <si>
    <t>Transfert d'intérêts de Perenco CAM 75% au profit de la SNH suivant le Décret N°2009/336 du 28 octobre 2009.</t>
  </si>
  <si>
    <t>2006/303  du 21/09/2006</t>
  </si>
  <si>
    <t xml:space="preserve">Zone contractuelle initiale modifiée par l'Avenant N°1 au CPP Sanaga Sud du 13/10/2015. Date de la demande pas renseignée car n'étant pas mentionnée dans le Décret d'octroi.  </t>
  </si>
  <si>
    <t xml:space="preserve">Date de la demande pas renseignée car n'étant pas mentionnée dans le Décret d'octroi.  </t>
  </si>
  <si>
    <t>AEE-                                     (C-37)</t>
  </si>
  <si>
    <t>HC  Gazeux</t>
  </si>
  <si>
    <t>Décret d'octroi de l'AEE signé le 06/01/2015 d'après la Demande introduite le 06 janvier 2014.</t>
  </si>
  <si>
    <t>AEE-42</t>
  </si>
  <si>
    <t>2019/005 du 08/01/2019</t>
  </si>
  <si>
    <t>Décret d'octroi de l'AEE signé le 08/01/2019 d'après la Demande introduite le 05 janvier 2018.</t>
  </si>
  <si>
    <t xml:space="preserve">Transfert de 50% des droits et obligations de Glencore Cameroon ainsi que de son Operatorship à Perenco RDR suivant le Décret N°2019/124 du 11 mars 2019. </t>
  </si>
  <si>
    <t>Glencore Cameroon</t>
  </si>
  <si>
    <t>Paiements en numéraires</t>
  </si>
  <si>
    <t>Annexes</t>
  </si>
  <si>
    <t>Date</t>
  </si>
  <si>
    <t>Description</t>
  </si>
  <si>
    <t>Commentaire</t>
  </si>
  <si>
    <t>Volume
bbl</t>
  </si>
  <si>
    <t>Identité du Bénéficiaire (Nom, fonction)</t>
  </si>
  <si>
    <t>Région du bénéficiaire</t>
  </si>
  <si>
    <t xml:space="preserve">Montant </t>
  </si>
  <si>
    <t>Devise (USD / FCFA)</t>
  </si>
  <si>
    <t xml:space="preserve">Nom de la taxe / flux </t>
  </si>
  <si>
    <t>Date de paiement</t>
  </si>
  <si>
    <t>Montant FCFA</t>
  </si>
  <si>
    <t>Montant
USD</t>
  </si>
  <si>
    <t>N° du reçu / quittance</t>
  </si>
  <si>
    <t xml:space="preserve">Payé à / Reçu de </t>
  </si>
  <si>
    <t>Commentaires</t>
  </si>
  <si>
    <t>Niveau</t>
  </si>
  <si>
    <t>Nationalité</t>
  </si>
  <si>
    <t>Masse salariale en milliards FCFA</t>
  </si>
  <si>
    <t>Etrangère</t>
  </si>
  <si>
    <t>Technéciens supérieurs et cadres moyens</t>
  </si>
  <si>
    <t xml:space="preserve">Technéciens, agents de maitrise et ouvriers qualifiés </t>
  </si>
  <si>
    <t xml:space="preserve">Employés, ouvriés, apprentis </t>
  </si>
  <si>
    <t>Contratuels</t>
  </si>
  <si>
    <t>NOBLE ENERGY CAMEROON LTD</t>
  </si>
  <si>
    <t>NOBLE ENERGY INC</t>
  </si>
  <si>
    <t>100.00%</t>
  </si>
  <si>
    <t>New York (NYSE)</t>
  </si>
  <si>
    <t>CIMENTERIES DU CAMEROUN</t>
  </si>
  <si>
    <t>SNI CAMEROUN</t>
  </si>
  <si>
    <t> Etat du Cameroun</t>
  </si>
  <si>
    <t>LAFARGEHOLCIM Maroc Afrique</t>
  </si>
  <si>
    <t>Maroc</t>
  </si>
  <si>
    <t>Lafargeholcim Maroc Afrique est filiale à 100% de Lafarge Maroc. Cette dernière est détenue à 50% par LafargeHolcim Group qui est coté sur les marchés boursiers de Paris et de Zurich et 50% par Al Mada (fonds d’investissement panafricain à capitaux privés). Nous n’avons pas obtenu les informations requises sur le(s) propriétaire(s) réel(s) de ce fonds d'investissement.</t>
  </si>
  <si>
    <t>B.D. Tchad</t>
  </si>
  <si>
    <t>Tchadien</t>
  </si>
  <si>
    <t>E. Leguil</t>
  </si>
  <si>
    <t>PP</t>
  </si>
  <si>
    <t>Français</t>
  </si>
  <si>
    <t>Sociment</t>
  </si>
  <si>
    <t>Camerounais</t>
  </si>
  <si>
    <t>P. Regenet</t>
  </si>
  <si>
    <t>RAZEL - BEC SAS</t>
  </si>
  <si>
    <t>Française</t>
  </si>
  <si>
    <t>Aucune information n'a été communiquée sur le(s) propriétaire(s) réel(s) de Razel - BEC SAS</t>
  </si>
  <si>
    <t>NOM DE LA STUCTURE ET BOITE POSTALE</t>
  </si>
  <si>
    <t>ARRETE</t>
  </si>
  <si>
    <t>DUREE DU PERMIS</t>
  </si>
  <si>
    <t>TYPE</t>
  </si>
  <si>
    <t>SUBSTCES</t>
  </si>
  <si>
    <t xml:space="preserve">PROSPECTA RESOURCES LTD BP 12546 YAOUNDE </t>
  </si>
  <si>
    <t>A</t>
  </si>
  <si>
    <t>RUTILE ET SUBSTCES CONNEXES</t>
  </si>
  <si>
    <t>OR ET SUBSTCES CONNEXES</t>
  </si>
  <si>
    <t>N°000299</t>
  </si>
  <si>
    <t>R3</t>
  </si>
  <si>
    <t>R2</t>
  </si>
  <si>
    <t>FER ET SUBSTCES CONNEXES</t>
  </si>
  <si>
    <t>R1</t>
  </si>
  <si>
    <t>N°000168</t>
  </si>
  <si>
    <t>JAMB'S AVENIR SARL TEL: 699 278 273</t>
  </si>
  <si>
    <t>KENTZOU</t>
  </si>
  <si>
    <t>BWA RESOURCES CAMEROON BP 6184 YDE</t>
  </si>
  <si>
    <t>CODIAS</t>
  </si>
  <si>
    <t>NICKEL COBALT ET SUBSTCES CONNEXES</t>
  </si>
  <si>
    <t>N°000129</t>
  </si>
  <si>
    <t>Paiements en nature (sous forme de projet)</t>
  </si>
  <si>
    <t>PRDR</t>
  </si>
  <si>
    <t xml:space="preserve"> </t>
  </si>
  <si>
    <t>PERCAM</t>
  </si>
  <si>
    <t xml:space="preserve">Paiements sociaux volontaires </t>
  </si>
  <si>
    <t>CROISIERE BTP SARL</t>
  </si>
  <si>
    <t>DANGOTE CAMEROUN INDUSTRIES</t>
  </si>
  <si>
    <t>EDOK ETER</t>
  </si>
  <si>
    <t>JS MINING SARL</t>
  </si>
  <si>
    <t>UNITED TRANSPORT AFRICA</t>
  </si>
  <si>
    <t>Flux de Paiement en nature</t>
  </si>
  <si>
    <t>Paiements des sociétés pétrolières à la SNH</t>
  </si>
  <si>
    <t>Transferts directs au Trésor Public par la  SNH</t>
  </si>
  <si>
    <t>Transferts indirects au Trésor Public (Interventions directes SNH)</t>
  </si>
  <si>
    <t>CODIAS SA</t>
  </si>
  <si>
    <t>GROUPE LE ROCHER SARL</t>
  </si>
  <si>
    <t>SOTCOCOG</t>
  </si>
  <si>
    <t>ARRONDISSEMENT</t>
  </si>
  <si>
    <t>DEPARTEMENT</t>
  </si>
  <si>
    <t>centre</t>
  </si>
  <si>
    <t>est</t>
  </si>
  <si>
    <t>nord</t>
  </si>
  <si>
    <t>LOM ET DJEREM</t>
  </si>
  <si>
    <t>adamaoua</t>
  </si>
  <si>
    <t>NOUN</t>
  </si>
  <si>
    <t>LEKIE</t>
  </si>
  <si>
    <t>EXTREME NORD</t>
  </si>
  <si>
    <t>AUT</t>
  </si>
  <si>
    <t>N°000216</t>
  </si>
  <si>
    <t>LALAWAI</t>
  </si>
  <si>
    <t>N°000098</t>
  </si>
  <si>
    <t>NJINGOUMBE</t>
  </si>
  <si>
    <t>N°000042</t>
  </si>
  <si>
    <t>PE</t>
  </si>
  <si>
    <t>N°000358</t>
  </si>
  <si>
    <t>pierre</t>
  </si>
  <si>
    <t>FAKO</t>
  </si>
  <si>
    <t>SEPC</t>
  </si>
  <si>
    <t>N°000165</t>
  </si>
  <si>
    <t>VASTE SARL</t>
  </si>
  <si>
    <t>MEFOU ET AFAMBA</t>
  </si>
  <si>
    <t>SOA</t>
  </si>
  <si>
    <t>NKAM</t>
  </si>
  <si>
    <t>YABASSI</t>
  </si>
  <si>
    <t>LOGBADJECK</t>
  </si>
  <si>
    <t>SANAGA MARITIME</t>
  </si>
  <si>
    <t>SOCIETES ET PERSONNES</t>
  </si>
  <si>
    <t>NOM DU PERMIS</t>
  </si>
  <si>
    <t>DATE D'OCTROI</t>
  </si>
  <si>
    <t>REFERENCES</t>
  </si>
  <si>
    <t>SURFACE</t>
  </si>
  <si>
    <t>DUREE</t>
  </si>
  <si>
    <t>DATE D'EXPIRATION</t>
  </si>
  <si>
    <t>SUBSTANCE</t>
  </si>
  <si>
    <t>RE AUT</t>
  </si>
  <si>
    <t>RE PE</t>
  </si>
  <si>
    <t>CHINA LONGTENG SARL</t>
  </si>
  <si>
    <t>MIFI</t>
  </si>
  <si>
    <t>BAFOUSSAM III</t>
  </si>
  <si>
    <t>MOUNGO</t>
  </si>
  <si>
    <t>pouzzolane</t>
  </si>
  <si>
    <t>RAZEL CAMEROUN</t>
  </si>
  <si>
    <t>OBALA</t>
  </si>
  <si>
    <t>CHINA LINXIANG CAMEROUN SARL</t>
  </si>
  <si>
    <t>NKOMETOU II</t>
  </si>
  <si>
    <t>Sommaire</t>
  </si>
  <si>
    <t>Feuille n°</t>
  </si>
  <si>
    <t xml:space="preserve">Donnée / Information </t>
  </si>
  <si>
    <t>Entreprises Extractives</t>
  </si>
  <si>
    <t>Fiche signalétique</t>
  </si>
  <si>
    <t>Formulaire de déclaration - Synthèse</t>
  </si>
  <si>
    <t>Détail des paiements</t>
  </si>
  <si>
    <t xml:space="preserve">Production </t>
  </si>
  <si>
    <t>Exportations/Ventes locales</t>
  </si>
  <si>
    <t>Transport Pétrolier</t>
  </si>
  <si>
    <t>Structure du Capital</t>
  </si>
  <si>
    <t>Propriété réelle</t>
  </si>
  <si>
    <t>Emploi</t>
  </si>
  <si>
    <t>Dépenses quasi fiscales</t>
  </si>
  <si>
    <t>Transactions de troc/projets intégrés</t>
  </si>
  <si>
    <t>Liste des sociétés extractives</t>
  </si>
  <si>
    <t>Définition des flux</t>
  </si>
  <si>
    <t>Numéro de téléphone</t>
  </si>
  <si>
    <t xml:space="preserve">Dénomination officielle complète de l'entreprise </t>
  </si>
  <si>
    <t>Attestation de la Direction de l'entité déclarante</t>
  </si>
  <si>
    <t>Nom du représentant légal</t>
  </si>
  <si>
    <t>Position</t>
  </si>
  <si>
    <t xml:space="preserve">Signature et cachet </t>
  </si>
  <si>
    <t>Ce formulaire est à compléter par toutes les entités déclarantes</t>
  </si>
  <si>
    <t>Production/Transport</t>
  </si>
  <si>
    <t xml:space="preserve">Type de produit </t>
  </si>
  <si>
    <t>Quantité de production</t>
  </si>
  <si>
    <t>Exportation</t>
  </si>
  <si>
    <t>Quantité exportée</t>
  </si>
  <si>
    <t>Nomenclature des flux</t>
  </si>
  <si>
    <t>Paiements / Recettes (*)</t>
  </si>
  <si>
    <t>bbl /MSCF</t>
  </si>
  <si>
    <t>USD</t>
  </si>
  <si>
    <t>Total paiements en nature</t>
  </si>
  <si>
    <t>Total Parts d'huile en numéraires</t>
  </si>
  <si>
    <t>Parts d'huile de l'Etat Commercialisées</t>
  </si>
  <si>
    <t>Total Parts d'huile commercialisés</t>
  </si>
  <si>
    <t>Transferts au Trésor Public par la SNH</t>
  </si>
  <si>
    <t>Total transferts au Trésor Public par la SNH</t>
  </si>
  <si>
    <t>Total paiements des sociétés pétrolières à la SNH</t>
  </si>
  <si>
    <t>Total paiements en numéraire</t>
  </si>
  <si>
    <t>Total paiements sociaux</t>
  </si>
  <si>
    <t>Total des transferts</t>
  </si>
  <si>
    <t>Je soussigné(e) pour et au nom de l'entité déclarante que les informations / données contenues dans la déclaration ci-attachée sont correctes et fiables. Je confirme particulièrement que:</t>
  </si>
  <si>
    <t>1.</t>
  </si>
  <si>
    <t xml:space="preserve">Toutes les données fournies sur les montants payés/reçus et les volumes sont exhaustives et reflètent fidèlement les comptes de l'entité </t>
  </si>
  <si>
    <t>2.</t>
  </si>
  <si>
    <t>Tous les montants payés/reçus sont appuyés par des quittances authentiques et sont appuyés par des pièces justificatives probantes;</t>
  </si>
  <si>
    <t>3.</t>
  </si>
  <si>
    <t>4.</t>
  </si>
  <si>
    <t>La classification des montants payés/reçus est correcte au niveau des différentes taxes;</t>
  </si>
  <si>
    <t>5.</t>
  </si>
  <si>
    <t>Les montants déclarés ne contiennent pas des sommes payées/reçues pour le compte d'autres entités;</t>
  </si>
  <si>
    <t>6.</t>
  </si>
  <si>
    <t>Les montants déclarés sont exclusivement liés à des sommes payées/reçues par l'entité;</t>
  </si>
  <si>
    <t>7.</t>
  </si>
  <si>
    <t>Les comptes de l'entreprise ont été audités et une opinion sans réserve a été émise à leur sujet en accord avec les normes internationales.</t>
  </si>
  <si>
    <t>Signature et cachet</t>
  </si>
  <si>
    <t>Nous attachons à cette déclaration le détail des taxes payées/reçues (voir joint détail des taxes)</t>
  </si>
  <si>
    <t>Détails des paiements</t>
  </si>
  <si>
    <t>(*) Seulement exigé pour le détail des droits de douanes.</t>
  </si>
  <si>
    <t>Je soussigné(e) pour et au nom de l'entité déclarante certifie que les informations contenues dans la déclaration ci-attachée sont correctes et fiables.</t>
  </si>
  <si>
    <t>Production</t>
  </si>
  <si>
    <t>Date/mois de production</t>
  </si>
  <si>
    <t xml:space="preserve">Nature/qualité du Produit / Substance </t>
  </si>
  <si>
    <t xml:space="preserve">Unité </t>
  </si>
  <si>
    <t>Quantité</t>
  </si>
  <si>
    <t>Valeur (USD)</t>
  </si>
  <si>
    <t>Valeur (FCFA)</t>
  </si>
  <si>
    <t>Je soussigné pour et au nom de l'entité déclarante que les informations contenues dans la déclaration ci-attachée sont correctes et fiables.</t>
  </si>
  <si>
    <t>Exportations et ventes locales</t>
  </si>
  <si>
    <t>N° / Réf.. Expédition / Cargaison</t>
  </si>
  <si>
    <t>Qualité (Concentration)</t>
  </si>
  <si>
    <t>Ce formulaire est à compléter par COTCO et la DGD</t>
  </si>
  <si>
    <t>Date / Mois</t>
  </si>
  <si>
    <t>Volume transporté (en bbl)</t>
  </si>
  <si>
    <t>Pays de Provenance</t>
  </si>
  <si>
    <t>taux unitaire du droit de transit (USD)</t>
  </si>
  <si>
    <t>Droits de transit dû (USD)</t>
  </si>
  <si>
    <t>Droits de transit versés (en FCFA)</t>
  </si>
  <si>
    <t>Identification de l'entreprise</t>
  </si>
  <si>
    <t>les entreprises devront renseigner les champs en orange</t>
  </si>
  <si>
    <t xml:space="preserve"> il est facultatif pour l'entreprise de renseigner les champs en vert.</t>
  </si>
  <si>
    <t>Données</t>
  </si>
  <si>
    <t xml:space="preserve">&lt;dénomination juridique&gt; </t>
  </si>
  <si>
    <t>Forme juridique de la société déclarante</t>
  </si>
  <si>
    <t>&lt;forme juridique&gt;</t>
  </si>
  <si>
    <t>Juridiction où l'entreprise est enregistrée</t>
  </si>
  <si>
    <t>&lt;pays&gt;</t>
  </si>
  <si>
    <t>&lt;numéro&gt;</t>
  </si>
  <si>
    <t>&lt;addresse&gt;</t>
  </si>
  <si>
    <t>&lt;montant&gt;</t>
  </si>
  <si>
    <t>Entreprise cotée à 100%</t>
  </si>
  <si>
    <t>&lt;choose option&gt;</t>
  </si>
  <si>
    <t>Nom de la place boursière</t>
  </si>
  <si>
    <t>&lt;texte&gt;</t>
  </si>
  <si>
    <t>&lt;URL&gt;</t>
  </si>
  <si>
    <t>Filiale à 100 % d'une entreprise cotée en bourse</t>
  </si>
  <si>
    <t>Nom du propriétaire coté en bourse</t>
  </si>
  <si>
    <t>Entreprise détenue à 100% par l'Etat</t>
  </si>
  <si>
    <t>Filiale à 100% d'une entreprise d'Etat</t>
  </si>
  <si>
    <t>Etat propiétaire/Base légale</t>
  </si>
  <si>
    <t>Autre</t>
  </si>
  <si>
    <t>1. Nom complet du/des actionnaire(s) direct(s) (propriétaires juridiques de l'entreprise)</t>
  </si>
  <si>
    <t>2. % actions</t>
  </si>
  <si>
    <t>&lt;pourcentage&gt;</t>
  </si>
  <si>
    <t>3. Cet actionnaire est une personne physique (PP), une personne morale (PM), une entreprise cotée (EC)  ou une entité de l'Etat (ETAT)?</t>
  </si>
  <si>
    <t>4, Juridiction de l'enregistrement (ou nationalité de la personne physique)</t>
  </si>
  <si>
    <t>5. Numéro d'identification unique (si PM)</t>
  </si>
  <si>
    <t>Formulaire de déclaration préparé par</t>
  </si>
  <si>
    <t xml:space="preserve">Nom </t>
  </si>
  <si>
    <t>Poste occupé</t>
  </si>
  <si>
    <t>Adresse électronique</t>
  </si>
  <si>
    <t>Attestation</t>
  </si>
  <si>
    <t>Je soussigné(e), pour et au nom de l’entité faisant rapport, confirme que toute l’information fournie ci-dessus et dans le formulaire ci-joint est précise et fiable à la date mentionnée ci-dessous.</t>
  </si>
  <si>
    <t>&lt;YYYY-MM-DD&gt;</t>
  </si>
  <si>
    <t>Nom</t>
  </si>
  <si>
    <t>Signature</t>
  </si>
  <si>
    <t>Entry</t>
  </si>
  <si>
    <t>Identité du propriétaire effectif</t>
  </si>
  <si>
    <t>Nom complet de la personne tel qu'il apparait sur la carte d'identité</t>
  </si>
  <si>
    <t>Personne politiquement exposée (PPE)</t>
  </si>
  <si>
    <t>Raison de cette désignation PPE</t>
  </si>
  <si>
    <t>S'applique du</t>
  </si>
  <si>
    <t>Au</t>
  </si>
  <si>
    <t>Date de naissance</t>
  </si>
  <si>
    <t>Numéro d'identité nationale</t>
  </si>
  <si>
    <t>&lt;number&gt;</t>
  </si>
  <si>
    <t>Pays de résidence</t>
  </si>
  <si>
    <t>Adresse de résidence</t>
  </si>
  <si>
    <t>Adresse  professionnelle</t>
  </si>
  <si>
    <t>Autres coordonnées</t>
  </si>
  <si>
    <t>Information sur la manière dont la propriété est détenue ou la façon dont le contrôle est exercé sur l'entreprise</t>
  </si>
  <si>
    <t>Actions directes</t>
  </si>
  <si>
    <t>Nombre d'actions</t>
  </si>
  <si>
    <t>&lt;nombre&gt;</t>
  </si>
  <si>
    <t>% des actions</t>
  </si>
  <si>
    <t>&lt;nombrer&gt;</t>
  </si>
  <si>
    <t>Droits de vote directs</t>
  </si>
  <si>
    <t>Nombre de voix</t>
  </si>
  <si>
    <t>% des voix</t>
  </si>
  <si>
    <t>Actions indirectes</t>
  </si>
  <si>
    <t>Nombre d'actions indirectes</t>
  </si>
  <si>
    <t>% des actions indirectes</t>
  </si>
  <si>
    <t>Dénomination juridique de l'entreprise intermédiaire 1</t>
  </si>
  <si>
    <t>Droits de vote indirects</t>
  </si>
  <si>
    <t>Nombre de voix indirectes</t>
  </si>
  <si>
    <t>% des voix indirectes</t>
  </si>
  <si>
    <t xml:space="preserve">Total Actions </t>
  </si>
  <si>
    <t xml:space="preserve">Total droits de vote </t>
  </si>
  <si>
    <t>Autres moyens</t>
  </si>
  <si>
    <t>Explication quant à l'exercice des droits</t>
  </si>
  <si>
    <t>Date d'acquisition des intérêts</t>
  </si>
  <si>
    <t>[En cas d’impossibilité à retrouver cette date, mentionner la date la plus vraisemblable, assortie d’une réserve expresse sur le document relatif au(x) bénéficiaire(s) effectif(s). ]</t>
  </si>
  <si>
    <t>Autres information</t>
  </si>
  <si>
    <t>Ce formulaire est à compléter par les entreprises extractives</t>
  </si>
  <si>
    <t xml:space="preserve">Montant (valeur)  du prêt / garantie / Subvention </t>
  </si>
  <si>
    <t>Termes de la Transaction</t>
  </si>
  <si>
    <t>Autres commentaires</t>
  </si>
  <si>
    <t>Date d'octroi</t>
  </si>
  <si>
    <t>Période de remboursement</t>
  </si>
  <si>
    <t>% d'intérêt</t>
  </si>
  <si>
    <t>Montant remboursé durant la période</t>
  </si>
  <si>
    <t xml:space="preserve">Pétrole : </t>
  </si>
  <si>
    <t>Champs/Blocs</t>
  </si>
  <si>
    <t>GPL</t>
  </si>
  <si>
    <t>Gaz :</t>
  </si>
  <si>
    <t>Nom de l'entité:</t>
  </si>
  <si>
    <t>Période du Rapport:</t>
  </si>
  <si>
    <t>Payé à /
Revenant à</t>
  </si>
  <si>
    <t>Société Extractive</t>
  </si>
  <si>
    <t>Gouvernement</t>
  </si>
  <si>
    <t>Ecart Résiduel</t>
  </si>
  <si>
    <t>Initial</t>
  </si>
  <si>
    <t>Ajust</t>
  </si>
  <si>
    <t>Final</t>
  </si>
  <si>
    <t>Parts d'huile en numéraires</t>
  </si>
  <si>
    <t xml:space="preserve">Paiements en numéraire des sociétés extractives à l'Etat </t>
  </si>
  <si>
    <t xml:space="preserve">Toutes </t>
  </si>
  <si>
    <t>Total Paiements</t>
  </si>
  <si>
    <t>Communes / MINMIDT / DGI / DGTCFM</t>
  </si>
  <si>
    <t>Communes / FEICOM / DGTCFM</t>
  </si>
  <si>
    <t>Tous</t>
  </si>
  <si>
    <t>Parts d'huile de la SNH-Etat (Petrole)</t>
  </si>
  <si>
    <t>Parts d'huile de la SNH-Associé (Petrole)</t>
  </si>
  <si>
    <t>Parts d'huile de la SNH-Associé (Gaz)</t>
  </si>
  <si>
    <t>Parts d'huile de la SNH-Associé (Cendensat)</t>
  </si>
  <si>
    <t>Parts d'huile de la SNH-État (Pétrole) +</t>
  </si>
  <si>
    <t>Parts d'huile de la SNH-État (Gaz)+</t>
  </si>
  <si>
    <t>Parts d'huile de la SNH-État (Condensat)+</t>
  </si>
  <si>
    <t>Parts d'huile de la SNH-Associé (Pétrole)+</t>
  </si>
  <si>
    <t>Parts d'huile de la SNH-Associé (Gaz) +</t>
  </si>
  <si>
    <t>Parts d'huile de la SNH-Associé (Condensat) +</t>
  </si>
  <si>
    <t>Parts d'huile SNH-ETAT commercialisées par la SNH (Petrole)</t>
  </si>
  <si>
    <t>Parts d'huile SNH-ETAT commercialisées par la SNH (Gas)</t>
  </si>
  <si>
    <t>Parts d'huile SNH-ETAT commercialisées par la SNH (Condensat)</t>
  </si>
  <si>
    <t>Redevance Proportionnelle à la Production</t>
  </si>
  <si>
    <t>Prélèvement pétrolier additionnel</t>
  </si>
  <si>
    <t>Taxes sur les activités de transport des hydrocarbures</t>
  </si>
  <si>
    <t>Autres Pénalités de non exécution des programmes d'exploration/production</t>
  </si>
  <si>
    <t>Autres paiements significatifs</t>
  </si>
  <si>
    <t>Dividendes versés à l'Etat</t>
  </si>
  <si>
    <t>Bonus progressif</t>
  </si>
  <si>
    <t xml:space="preserve">Frais d’inspection et de contrôle  </t>
  </si>
  <si>
    <t xml:space="preserve">Contribution au fonds de développement du secteur minier + </t>
  </si>
  <si>
    <t>Autres paiements significatifs versés à l'Etat ( sup à 100 KUSD/55 000 KFCFA)</t>
  </si>
  <si>
    <t>Autres recettes transférées</t>
  </si>
  <si>
    <t>Parts d'huile de la SNH-Etat (Gaz - GPL)</t>
  </si>
  <si>
    <t xml:space="preserve">Prêts,Subventions et garanties  </t>
  </si>
  <si>
    <t>Unité de production</t>
  </si>
  <si>
    <t>Valeur de la production</t>
  </si>
  <si>
    <t>Valeur des exportations</t>
  </si>
  <si>
    <t xml:space="preserve">Parts d'huile de la SNH-Associé (Gaz) </t>
  </si>
  <si>
    <t xml:space="preserve">Parts d'huile de la SNH-Associé (Condensat) </t>
  </si>
  <si>
    <t>Parts d'huile en numéraire</t>
  </si>
  <si>
    <t>Parts d'huile de la SNH-État (Pétrole)</t>
  </si>
  <si>
    <t>Parts d'huile de la SNH-État (Gaz)</t>
  </si>
  <si>
    <t>Parts d'huile de la SNH-État (Condensat)</t>
  </si>
  <si>
    <t>Parts d'huile de la SNH-Associé (Condensat)</t>
  </si>
  <si>
    <t>Parts d'huile SNH-ETAT commercialisées par la SNH (Pétrole)</t>
  </si>
  <si>
    <t>Parts d'huile SNH-ETAT commercialisées par la SNH (Gaz)</t>
  </si>
  <si>
    <t>Autres paiements significatifs versés à l'Etat (sup à 50 millions FCFA)</t>
  </si>
  <si>
    <t xml:space="preserve">Paiements des sociétés extractives au régies financières </t>
  </si>
  <si>
    <t>Customs penalties</t>
  </si>
  <si>
    <t>Contribution au fonds de développement du secteur minier</t>
  </si>
  <si>
    <t>Paiements sociaux  volontaires</t>
  </si>
  <si>
    <t>Paiements sociaux obligatoires (Contribution au compte spécial de développement des capacités locales)</t>
  </si>
  <si>
    <t>Paiements sociaux obligatoires (Autres)</t>
  </si>
  <si>
    <t xml:space="preserve">Total paiements environnementaux </t>
  </si>
  <si>
    <t>Transfert de la taxe ad valorem, de la taxe à l’extraction et de la redevance sur la production de l’eau</t>
  </si>
  <si>
    <t>Transfert des Centimes Additionnels Communaux</t>
  </si>
  <si>
    <t>Transfert de la fiscalité au titre de l’activité minière artisanale</t>
  </si>
  <si>
    <t>(*)</t>
  </si>
  <si>
    <t>Les montants des paiements/recettes doivent êtres conformes aux totaux par taxe dans le tableau du détail des paiements.</t>
  </si>
  <si>
    <t>Certification d'audit</t>
  </si>
  <si>
    <t>Je soussigné, Auditeur Externe/Commissaire aux Comptes/Chambre des Comptes, certifie avoir examiné la présente déclaration de l'entité déclarante et je confirme que j'ai vérifié la fiabilité et l'exactitude des données de paiement / recettes incluses dans la présente déclaration et atteste qu'elles sont conformes aux données comptables de l'entité. Nous avons effectué notre vérification conformément aux Normes Internationales d'Audit, aux dispositions légales et selon les normes de révision applicables au Cameroun. Sur la base de cet examen nous certifions que nous n'avons pas découvert d'anomalies pouvant remettre en cause la fiabilité et l'exactitude des informations divulguées dans la présente déclaration.</t>
  </si>
  <si>
    <t>Nom du cabinet d'audit</t>
  </si>
  <si>
    <t>Adresse du Cabinet d'audit</t>
  </si>
  <si>
    <t>Structure professionnelle à laquelle appartient le cabinet (Ordre des experts comptables,…..)</t>
  </si>
  <si>
    <t>Nom du signataire</t>
  </si>
  <si>
    <t>Position dans le cabinet d'audit</t>
  </si>
  <si>
    <t>Ajouter des lignes si nécessaires</t>
  </si>
  <si>
    <t>Unité
 [à renseigner]</t>
  </si>
  <si>
    <t>Valeur totale
 (en USD)</t>
  </si>
  <si>
    <t>Valeur totale
(en FCFA)</t>
  </si>
  <si>
    <t xml:space="preserve">Total actifs de la société en FCFA 
(conformément au dernier bilan de la société )
</t>
  </si>
  <si>
    <t>Propriété</t>
  </si>
  <si>
    <t>Lien vers formulaire de déclaration de la PE ou des principaux actionnaires à la place boursière</t>
  </si>
  <si>
    <t>(répéter les étapes 1-5 s'il y a plus d'un actionnaire)</t>
  </si>
  <si>
    <t>NB:Les données en oranger sont obligatoires. Celles en vert sont facultatives.</t>
  </si>
  <si>
    <t>Numéro d'identification unique/Numéro d'immatriculation</t>
  </si>
  <si>
    <t>Vous trouverez en pièce jointe les documents suivants permettant de vérifier l’exactitude de l’information fournie sur la effective :</t>
  </si>
  <si>
    <t>ADDAX APCC</t>
  </si>
  <si>
    <t>ADDAX APCL</t>
  </si>
  <si>
    <t>Perenco Cameroun</t>
  </si>
  <si>
    <t>Gaz du Cameroun</t>
  </si>
  <si>
    <t>Autre..</t>
  </si>
  <si>
    <t>Secteur des hydrocarbures</t>
  </si>
  <si>
    <t>Périmètre de conciliation</t>
  </si>
  <si>
    <t>Autres sociétés pour une déclaration unilatérale</t>
  </si>
  <si>
    <t>Entreprise nationale</t>
  </si>
  <si>
    <t xml:space="preserve">Nom de la société </t>
  </si>
  <si>
    <t>1. Société Nationale des Hydrocarbures - SNH</t>
  </si>
  <si>
    <t>4. ADDAX PETROLEUM CAMEROON LIMITED</t>
  </si>
  <si>
    <t>5. PERENCO CAMEROUN</t>
  </si>
  <si>
    <t>6. GAZ DU CAMEROUN</t>
  </si>
  <si>
    <t>7. GLENCORE EXPLORATION LTD</t>
  </si>
  <si>
    <t>Société de transport pétrolier</t>
  </si>
  <si>
    <t>SOCIETE DES EAUX MINERALES DU CAMEROUN</t>
  </si>
  <si>
    <t>Minie &amp; Carrière</t>
  </si>
  <si>
    <t>Droits de sortie à l’exportation : Les produits bruts d’origine animale, végétale ou minière sont soumis au paiement des droits de sortie à l’exportation au taux de 2% (A CONFIRMER PAR LA DGI OU LA DGD) à l’exception des produits de rentes ci-après : le coton, le caoutchouc, l’huile de palme, la banane, le haricot et l’ananas (cf. Loi N°2017-021 du 20 Décembre 2017 portant Loi de Finances de la République du Cameroun pour l’exercice 2019)</t>
  </si>
  <si>
    <t>cnps</t>
  </si>
  <si>
    <t>Dépenses quasi fiscales : Ces dépenses incluent les accords par le biais desquels les entreprises d'Etat entreprennent des dépenses sociales, telles que les paiements pour des services sociaux, pour des infrastructures publiques, pour des subventions sur les combustibles ou le service de la dette nationale, etc..</t>
  </si>
  <si>
    <t>NB : Pour les sociétés dont l'activité principale n'est pas l'activité extractive, seuls les flux de paiements spécifiques à l’extraction doivent être reportés (flux 32,33,34,47 et 50).</t>
  </si>
  <si>
    <t>Transferts indirects au Trésor Public (Interventions directes SNH) : Il s’agit des transferts effectués indirectement au Trésor Public au titre :
-     de la contrevaleur de la commercialisation des parts de l’Etat ;
-     du reversement des droits, redevances et autres flux perçus par la SNH dans le cadre de son mandat. 
Ces transferts sont effectués par la SNH à la demande de Trésor Public pour la couverture des dépenses de l’Etat.</t>
  </si>
  <si>
    <t>Redevance Minière Proportionnelle : C’est le montant qui permet à chaque partie dans le processus de la production pétrolière de bénéficier d’un pourcentage garanti de la rente minière au titre de chaque exercice tel que prévu dans la convention d’établissement et le contrat d’association. Cette redevance peut être négative ou positive. Elle est fonction de la moyenne journalière de la production totale de la zone délimitée pour un mois civil donné. Elle est due mensuellement. Son taux est précisé dans le contrat de concession. Elle est réglée en nature ou en espèces. (Art. 92 du Code Pétrolier).</t>
  </si>
  <si>
    <t>Bonus de production : Prime versée à l’Etat en fonction des quantités d’hydrocarbure produites (Art.97 du Code Pétrolier).</t>
  </si>
  <si>
    <t>Frais de formation : Il s’agit du montant effectivement décaissé par les sociétés pétrolières pour la formation professionnelle dans le domaine pétrolier de ressortissants camerounais de toutes qualifications ne faisant pas partie du personnel desdites sociétés. (Art 12 du Code Pétrolier et dispositions du contrat pétrolier).</t>
  </si>
  <si>
    <t>Dividendes Filiales de la SNH : Il s’agit des dividendes versés par les sociétés filiales de la SNH au titre de la participation de celle-ci dans leur capital.</t>
  </si>
  <si>
    <t>Autres flux de paiement significatif: tout paiement dépassant 50 millions de FCFA.</t>
  </si>
  <si>
    <t>Taxe Spéciale sur les Revenus (TSR) : Taxe spéciale au taux global de 15 % sur les revenus servis aux personnes morales ou physiques domiciliées hors du Cameroun, par des entreprises ou établissements situés au Cameroun (Art.225 du CGI).</t>
  </si>
  <si>
    <t>Redressements fiscaux, amendes et pénalités : Il s’agit des montants versés par les sociétés extractives à la suite d’infractions à la législation fiscale en vigueur ou à des redressements fiscaux.</t>
  </si>
  <si>
    <t>Droit de passage du Pipeline : Il s’agit des droits revenant à l’Etat au titre du passage du brut dans le pipeline Tchad-Cameroun et ce en vertu du  contrat portant sur les droits de transit de l’oléoduc tchadien. (Art.3 du décret 2000/465 du 30/06/2000)</t>
  </si>
  <si>
    <t>Contribution FNE : il s’agit de la contribution instituée par la Loi N°90/050 du 19 décembre 1990 modifiant la loi N°77/10 du 13 Juillet 1977 portant institution d’une contribution au Crédit Foncier et fixant la part de cette contribution destinée au Fonds National de l’Emploi.</t>
  </si>
  <si>
    <t xml:space="preserve">Bonus progressif : Toutes les transactions sur les titres miniers sont sujettes au paiement d’un bonus progressif fixé par décret du premier ministre sur proposition du ministre chargé des mines et de la géologie  Art 22 de la loi 2010/011 du 29 juillet 2010 portant amendement du Code minier), modifié par l’article 27 du décret du 4 juillet 2014. </t>
  </si>
  <si>
    <t>Dividendes payés à la SNI: Il s’agit des dividendes versés par les sociétés extractives à la SNI en tant qu’actionnaire desdites sociétés.</t>
  </si>
  <si>
    <t>Autres flux de paiement significatif : (Impôts fonciers, Taxes communales, FEICOM, Redevance audiovisuelle, Taxes communales, primes d’émissions, frais d’inspection administrative etc.) tout paiement dépassant 50 millions de FCFA.</t>
  </si>
  <si>
    <t>Paiements sociaux obligatoires (Contribution au compte spécial de développement des capacités locales) : Art.236. du code minier 2016 : Le	compte	 spécial	 de développement des capacités locales est destiné à financer le développement économique, social, culturel, industriel et technologique du Cameroun à travers le développement des ressources humaines et de développement des entreprises et de l’industrie locale.
Le montant des contributions visées ci‐dessus en FCFA, est compris entre 0,5 et 1% du montant total du chiffre d’affaires hors taxe de la société minière. Le taux retenu est fixé au cours des négociations selon le cas de la convention minière ou du cahier de charges entre les parties.</t>
  </si>
  <si>
    <t xml:space="preserve">Transfert de la taxe ad valorem, de la taxe à l’extraction et de la redevance sur la production de l’eau :  L’article 239 quinquies de la Loi de Finances 2015 prévoit la compensation des populations affectées par les exploitations minières. le montant de la compensation est prélevé sur la taxe ad valorem et la taxe à l’extraction </t>
  </si>
  <si>
    <t>Transfert de la fiscalité au tire de l’activité minière artisanale : l’article 28 du Code minier 2016 alinéa 3 prévoit que les modalités de prélèvement et de répartition de la quote‐part de l’État, entre le Trésor public, le Fonds de développement du secteur minier, la structure en charge de l’encadrement et de de la promotion des activités minières artisanales, la Commune territorialement compétente et les populations riveraines sont fixées par voie réglementaire.</t>
  </si>
  <si>
    <t>RDR CLLASSIQUE</t>
  </si>
  <si>
    <t>RDR MARGINAUX(bavo complementaire, Dikoume, Kolé complementaire,Nyangassa Sud, betika Boa sud, Bojongo, Lipendja, Erong nord</t>
  </si>
  <si>
    <t>ACCORD 1990(Akono, Sud assoma, Kolé west marine)</t>
  </si>
  <si>
    <t>ESPAGNE</t>
  </si>
  <si>
    <t>MOUKOKO ABANA</t>
  </si>
  <si>
    <t>MOUKOKO WEST</t>
  </si>
  <si>
    <t>UNIPEC U.K. COMPANY</t>
  </si>
  <si>
    <t>SHELL WESTERN SUPPLY</t>
  </si>
  <si>
    <t>EXXON MOBIL</t>
  </si>
  <si>
    <t>Entreprise</t>
  </si>
  <si>
    <t>Nom de flux de revenus</t>
  </si>
  <si>
    <t>Déclaré par projet (O/N)</t>
  </si>
  <si>
    <t>Mokoko Abana</t>
  </si>
  <si>
    <t>South Asoma</t>
  </si>
  <si>
    <t>Mondoni</t>
  </si>
  <si>
    <t>Lipenja Erong</t>
  </si>
  <si>
    <t>Iroko</t>
  </si>
  <si>
    <t>Observations</t>
  </si>
  <si>
    <t xml:space="preserve">Données à divulguer 
par projet </t>
  </si>
  <si>
    <t>Audités (Oui/Non)</t>
  </si>
  <si>
    <t>Signé (Oui/Non)</t>
  </si>
  <si>
    <t>CIMENCAM</t>
  </si>
  <si>
    <t>Secteur des Mines &amp; Carrières</t>
  </si>
  <si>
    <t>Autres sociétés pour une déclaration unilatérale (suite)</t>
  </si>
  <si>
    <t>Nom de la société</t>
  </si>
  <si>
    <t>1. NEW AGE</t>
  </si>
  <si>
    <t>2.LUCKOIL</t>
  </si>
  <si>
    <t>2. PERENCO RIO DEL REY</t>
  </si>
  <si>
    <t>3. EUROIL LIMITED</t>
  </si>
  <si>
    <t>ERAMET CAMEROUN SA</t>
  </si>
  <si>
    <t>PROMETAL MINING SARL</t>
  </si>
  <si>
    <t xml:space="preserve">3. ADDAX PETROLEUM CAMEROON COMPANY </t>
  </si>
  <si>
    <t>8. NOBLE ENERGY CAM LIMITED</t>
  </si>
  <si>
    <t>9. Cameroon Oil Transportation Company - COTCO</t>
  </si>
  <si>
    <t>GOLD LABEL MINING TRADE SARL</t>
  </si>
  <si>
    <t>GEOVIC CAMEROON PLC</t>
  </si>
  <si>
    <t>SOROUBAT</t>
  </si>
  <si>
    <t>LES CARRIERES MODERNES SARL</t>
  </si>
  <si>
    <t>CHINA MINHUI QUARRY COMPANY</t>
  </si>
  <si>
    <t>CHEN GUANG MINING LTD</t>
  </si>
  <si>
    <t>Ministère de l'Environnement, de la Protection de la nature et du Développement Durable (MINEPDED)</t>
  </si>
  <si>
    <t>PAGE 2</t>
  </si>
  <si>
    <t>PAGE 3</t>
  </si>
  <si>
    <t>PAGE 4</t>
  </si>
  <si>
    <t>Section 5.5.4 PGE de COTCO Vol. 3</t>
  </si>
  <si>
    <t>Men</t>
  </si>
  <si>
    <t>Permanent</t>
  </si>
  <si>
    <t>Senior executives</t>
  </si>
  <si>
    <t>Senior technicians and middle managers</t>
  </si>
  <si>
    <t>Technicians, supervisors and skilled workers</t>
  </si>
  <si>
    <t>Employees, workers, apprentices</t>
  </si>
  <si>
    <t>Contractual</t>
  </si>
  <si>
    <t>Women</t>
  </si>
  <si>
    <t>21/05/769-LS/09</t>
  </si>
  <si>
    <t>21/07/771-LS/13</t>
  </si>
  <si>
    <t>775-LS/21</t>
  </si>
  <si>
    <t>GLENCORE ENERGY</t>
  </si>
  <si>
    <t>22/01/2068-KS17/01</t>
  </si>
  <si>
    <t>Taxe à l'extraction et Taxes Ad Valorem (données ITIE)</t>
  </si>
  <si>
    <t>DANGOTE</t>
  </si>
  <si>
    <t xml:space="preserve">SOURCE DU PAYS SA </t>
  </si>
  <si>
    <t>UTA</t>
  </si>
  <si>
    <t>Part Commune – Théorique (25% de la TAE &amp; TAV)</t>
  </si>
  <si>
    <t>ADRESSE</t>
  </si>
  <si>
    <t>N°000026</t>
  </si>
  <si>
    <t>ESSE</t>
  </si>
  <si>
    <t>WOURI RESOURCES SA BP 6650 YAOUNDE</t>
  </si>
  <si>
    <t>océ</t>
  </si>
  <si>
    <t>CUIVRE ET SUBSTCES CONNEXES</t>
  </si>
  <si>
    <t>ERAMET MINING CAMEROON BP 35580 YAOUNDE</t>
  </si>
  <si>
    <t>TECHNOLOGY MINERALS CAMEROON LTD BP 6666 YAOUNDE</t>
  </si>
  <si>
    <t>N°000328</t>
  </si>
  <si>
    <t>HUA JIAN PIERRE</t>
  </si>
  <si>
    <t>ARGILE</t>
  </si>
  <si>
    <t>NORD OUEST</t>
  </si>
  <si>
    <t>BP 11306 YAOUNDE</t>
  </si>
  <si>
    <t>SETP</t>
  </si>
  <si>
    <t>N°000202</t>
  </si>
  <si>
    <t>KT TRADING</t>
  </si>
  <si>
    <t>SUD-OUEST</t>
  </si>
  <si>
    <t>BP 13592 YAOUNDE</t>
  </si>
  <si>
    <t>GRAVEXO</t>
  </si>
  <si>
    <t>POUZZOLANE</t>
  </si>
  <si>
    <t>SABLE</t>
  </si>
  <si>
    <t>FIGUIL</t>
  </si>
  <si>
    <t>CROISIERE BTP</t>
  </si>
  <si>
    <t>BP 15815 YAOUNDE</t>
  </si>
  <si>
    <t>OMBE</t>
  </si>
  <si>
    <t>BP 278 TIKO</t>
  </si>
  <si>
    <t>BP 25072 YAOUNDE</t>
  </si>
  <si>
    <t>SOSHI</t>
  </si>
  <si>
    <t>N°000041</t>
  </si>
  <si>
    <t>N°000139</t>
  </si>
  <si>
    <t>N°000179</t>
  </si>
  <si>
    <t>SURFACE (metre carré)</t>
  </si>
  <si>
    <t>MEZAM</t>
  </si>
  <si>
    <t>TIKO</t>
  </si>
  <si>
    <t>Personne Morale (PM) / Personne Physique (PP)</t>
  </si>
  <si>
    <t>L'entité est-elle cotée en bourse, ou filiale à 100 % d'une Entreprise cotée en bourse ? (oui/non)</t>
  </si>
  <si>
    <t>Si Oui - Place boursière</t>
  </si>
  <si>
    <t>Entité de l’État</t>
  </si>
  <si>
    <t>Volume en nature</t>
  </si>
  <si>
    <t>NOBLE ENERGY</t>
  </si>
  <si>
    <t>OUI</t>
  </si>
  <si>
    <t>SONAMINES</t>
  </si>
  <si>
    <t>UNION CAMEROUNAISE DE BRASSERIE</t>
  </si>
  <si>
    <t>DISSAKE SARL(SODIS SARL)</t>
  </si>
  <si>
    <t>JINLI CAMEROUN SARL</t>
  </si>
  <si>
    <t>STARLINE GROUP LIMITED</t>
  </si>
  <si>
    <t>Rapport ITIE 2021</t>
  </si>
  <si>
    <t>Date de dernière mise à jour</t>
  </si>
  <si>
    <t>Rapport ITIE 2019</t>
  </si>
  <si>
    <t>DANGOTE CEMENT</t>
  </si>
  <si>
    <t>https://ngxgroup.com/exchange/data/company-profile/?symbol=DANGCEM&amp;directory=companydirectory</t>
  </si>
  <si>
    <t>Mr Aliko DANGOTE</t>
  </si>
  <si>
    <t>DANGOTE CEMENT PLC</t>
  </si>
  <si>
    <t>EUROIL LIMITED</t>
  </si>
  <si>
    <t>BOWLEVEN PLC</t>
  </si>
  <si>
    <t>Anglaise</t>
  </si>
  <si>
    <t>https://www.londonstockexchange.com/search?searchtype=all&amp;q=Bowleven%20plc</t>
  </si>
  <si>
    <t>NOUREDDINE BEN HAMED HACHICHA</t>
  </si>
  <si>
    <t>MONIA HACHICHA BENT ABDESSALEM Née TRIKI</t>
  </si>
  <si>
    <t>Tunisienne</t>
  </si>
  <si>
    <t>Monsieur NOUREDDINE BEN HAMED HACHICHA de nationalité tunisienne résident en Tunisie, il détient 2 850 000 actions (soit 95%), et 2 850 000 voix de vote directs (soit 95%).</t>
  </si>
  <si>
    <t>SOURCE DU PAYS S.A</t>
  </si>
  <si>
    <t>EL SAHELY NESSRALAH</t>
  </si>
  <si>
    <t>pp</t>
  </si>
  <si>
    <t>nc</t>
  </si>
  <si>
    <t>Monsieur EL SAHELY NESSRALAH de nationalité camrounaise résident au Cameroun, il détient 552 000 actions (soit 92%), 552 000 voix de vote directs (soit 92%).</t>
  </si>
  <si>
    <t>Mr BOH NJONG</t>
  </si>
  <si>
    <t>Mlle BIH NJONG</t>
  </si>
  <si>
    <t>Mlle Sheila NGUM NJONG</t>
  </si>
  <si>
    <t>NJONG ERIC NJONG</t>
  </si>
  <si>
    <t>CAMEROUNAISE</t>
  </si>
  <si>
    <t>Monsieur NJONG ERIC NJONG de nationalité camrounaise résident au Cameroun, il détient 8 750 actions (soit 70%), 8 750 voix de vote directs (soit 70%).</t>
  </si>
  <si>
    <t>BUNS SARL</t>
  </si>
  <si>
    <t>CHINA FIRST HIGHWAY ENGINEERING</t>
  </si>
  <si>
    <t>CHINA FIRST HIGHWAY ENGINEERING COMPANY LTD</t>
  </si>
  <si>
    <t>NC</t>
  </si>
  <si>
    <t>ARAB CONTRACTORS OSMAN (OA)&amp; CO</t>
  </si>
  <si>
    <t>SIEWE MONTHE EMMANUEL</t>
  </si>
  <si>
    <t>ARAB CONTRACTORS OSMAN (OA)&amp; CO est une entreprise tenue par l'Etat Egyptien</t>
  </si>
  <si>
    <t>Monsieur SIEWE MONTHE EMMANUEL de nationalité camrounaise résident au Cameroun, il détient 15 actions (soit 15%), 15 voix de vote directs (soit 15%).</t>
  </si>
  <si>
    <t>China Harbour Engineering</t>
  </si>
  <si>
    <t>China Harbour Engineering Company LTD</t>
  </si>
  <si>
    <t>China Harbour Engineering est une entité détenue à 100% par l'etat</t>
  </si>
  <si>
    <t>SOCIETE ANONYME DES BOISSONS DU CAMEROUN</t>
  </si>
  <si>
    <t>Martignac Gilles Henry Christien</t>
  </si>
  <si>
    <t>Société Nationale d'Investissement du Cameroun "SNI"</t>
  </si>
  <si>
    <t>Camrounaise</t>
  </si>
  <si>
    <t>N/a</t>
  </si>
  <si>
    <t xml:space="preserve">Martignac Gilles Henry Christien Est Bénéficiaire Effectif de BGI, BGI détient directement 84,12% des actions de SABC </t>
  </si>
  <si>
    <t>SNI détient directement 10% des actions de SABC</t>
  </si>
  <si>
    <t>FELGINES LIENAU Muriel Aline Nicole</t>
  </si>
  <si>
    <t>Martignac Gilles Henry Christien Est Bénéficiaire Effectif de BGI, BGI détient 84,12% des actions de SABC qui elle détient 56,9% des actions de SEMC</t>
  </si>
  <si>
    <t>SNI détient directement 17,51% et indirectement 5,69% des actions de SEMC (via SABC dont elle détient 10% des actions). La SNI est detenue à 100% par l'Etat du Cameroun</t>
  </si>
  <si>
    <t>FELGINES LIENAU Muriel Aline Nicole Est bénéficiaire effectif de NESTLE WATERS EMENA, NESTLE WATERS EMENA détient directement 5,66% des actions de SEMC</t>
  </si>
  <si>
    <t>ERAMET SA</t>
  </si>
  <si>
    <t>ZHOU CHEN</t>
  </si>
  <si>
    <t>BELL Françoi</t>
  </si>
  <si>
    <t xml:space="preserve"> ROYAL QUARRY COMPANY LIMITED</t>
  </si>
  <si>
    <t>FU GUOGEN</t>
  </si>
  <si>
    <t>YIN BAIZHENG</t>
  </si>
  <si>
    <t>MINEPDED</t>
  </si>
  <si>
    <t>+</t>
  </si>
  <si>
    <t>Payé à / 
Revenant à</t>
  </si>
  <si>
    <t>Les amendes de transaction (y compris celles relatives au principe pollueurs payeur)</t>
  </si>
  <si>
    <t>Contribution au titre de la remise en l’état des sites miniers et pétroliers</t>
  </si>
  <si>
    <t xml:space="preserve">MINEPDED/compte sequestre </t>
  </si>
  <si>
    <t>Frais d’examen des termes de références relatifs aux Etudes d’Impact Environnemental et Social et Audits Environnementaux</t>
  </si>
  <si>
    <t>Frais d’examen des rapports d’Etudes d’Impact Environnemental et Social et d’audits environnementaux</t>
  </si>
  <si>
    <t>Frais d’examen des dossiers d’agrément des bureaux d’études aux Etudes d’Impact</t>
  </si>
  <si>
    <t>Environnemental et Social et Audits environnementaux</t>
  </si>
  <si>
    <t>Frais de visas techniques</t>
  </si>
  <si>
    <t>Frais de délivrance des manifestes de traçabilité des déchets</t>
  </si>
  <si>
    <t>Frais d’examen des dossiers de permis environnement</t>
  </si>
  <si>
    <t>Autres dépenses</t>
  </si>
  <si>
    <t>Communes / Fonds de développement du secteur minier / SONACIMES/ DGTCFM</t>
  </si>
  <si>
    <t xml:space="preserve">Détail des coûts </t>
  </si>
  <si>
    <t>Total coûts pétroliers (en milliards FCFA  $)</t>
  </si>
  <si>
    <t>Quote Part SNH-Mandat contractant</t>
  </si>
  <si>
    <t xml:space="preserve">Quote Part SNH-Fonctionnement </t>
  </si>
  <si>
    <t xml:space="preserve">Exploration </t>
  </si>
  <si>
    <t xml:space="preserve">Developpement </t>
  </si>
  <si>
    <t xml:space="preserve">Autres coûts </t>
  </si>
  <si>
    <t>NEW AGE CAMEROON OFFSHORE PETROLEUM S.A</t>
  </si>
  <si>
    <t>NEW AGE (African Global Energy) Ltd</t>
  </si>
  <si>
    <t>UK - ENGLAND</t>
  </si>
  <si>
    <t>New Age Cameroon Offshore Petroleum SA est détenue à 100% par New Age Cameroon Limited qui est détenue à 100% par New Age Holding Limited qui elle aussi est détenue à 100% par New Age (African Global Energy) Limited. La structure de capital de cette dernière se présente comme suit : Topaz Opportunities Ltd est détenue à 100% par VAGIT ALEKPEROV de nationalité russe né le 01/09/1950</t>
  </si>
  <si>
    <t>Nbre d'action</t>
  </si>
  <si>
    <t>% participation</t>
  </si>
  <si>
    <t>Kerogen Investments No.2 Limited</t>
  </si>
  <si>
    <t>Topaz Opportunities Ltd</t>
  </si>
  <si>
    <t>Neptune Energy Investment Limited</t>
  </si>
  <si>
    <t>Margin Finance Company Limited</t>
  </si>
  <si>
    <t>Stanhope Investments</t>
  </si>
  <si>
    <t>Vitol E&amp;P Ltd</t>
  </si>
  <si>
    <t>Kerogen Investment No.10 Limited</t>
  </si>
  <si>
    <t>Autres (&lt;5%)</t>
  </si>
  <si>
    <t>Lukoil</t>
  </si>
  <si>
    <t>Nigerian Exchange (NGX)</t>
  </si>
  <si>
    <t xml:space="preserve">NIGERIANE </t>
  </si>
  <si>
    <t>Transfert infranationaux</t>
  </si>
  <si>
    <t>Parts d'huile de la SNH-Etat (Pétrole y/c condensat)</t>
  </si>
  <si>
    <t>Parts d'huile de la SNH-État (GNL)</t>
  </si>
  <si>
    <t>Parts d'huile de la SNH-État (GN et GPL)</t>
  </si>
  <si>
    <t>Parts d'huile de la SNH-Associé (Pétrole y/c condensat)</t>
  </si>
  <si>
    <t xml:space="preserve">Parts d'huile de la SNH-Associé (GNL) </t>
  </si>
  <si>
    <t>Parts d'huile de la SNH-Associé (GN et GPL)</t>
  </si>
  <si>
    <t>https://casablancabourse.com/lafargeholcimmaroc/action/capitalisation/</t>
  </si>
  <si>
    <t>Bourse de Casablanca</t>
  </si>
  <si>
    <t>LES GRANULATS DU CAMEROUN S.A.</t>
  </si>
  <si>
    <t>MEKO VICTORINE</t>
  </si>
  <si>
    <t>ELIES SANI</t>
  </si>
  <si>
    <t xml:space="preserve">MAURICE KOUOH EYOUM </t>
  </si>
  <si>
    <t>KTM-CAMEROUN SARL</t>
  </si>
  <si>
    <t>JEAN CLAUDE KENMOGNE</t>
  </si>
  <si>
    <t>EMILE RAUL AMOUGOU ESSONO</t>
  </si>
  <si>
    <t>JEAN MARIE TCHONGA</t>
  </si>
  <si>
    <t>JEAN GAKAM</t>
  </si>
  <si>
    <t>NANA DJOMOUO FABIEN DESIRE</t>
  </si>
  <si>
    <t>PINLAP KAMWA SERGE</t>
  </si>
  <si>
    <t>DANIEL MERLIN TCHIENGUE</t>
  </si>
  <si>
    <t>PIERRE KENMOGNE</t>
  </si>
  <si>
    <t>Carlos Alberto Fonseca de ALMEIDA</t>
  </si>
  <si>
    <t>Portugaise</t>
  </si>
  <si>
    <t>BALLAN Adriano</t>
  </si>
  <si>
    <t>Monsieur Carlos Alberto Fonseca de ALMEIDAL de nationalité portugaise, il détient 285 actions (soit 57%).</t>
  </si>
  <si>
    <t>Monsieur BALLAN Adriano de nationalité portugaise, il détient 215 actions (soit 43%).</t>
  </si>
  <si>
    <t>Monsieur JEAN GAKAM de nationalité camrounaise, il détient 50 actions (soit 5%), 50 voix de vote directs (soit 5%).</t>
  </si>
  <si>
    <t>APCC est détenue à 80% par Addax Petroleum Overseas Limited (APOL) qui est détenue à 100% par SINOPEC (China Petrochemical Corporation) qui est détenue à 100% par SIPC (Sinopec International Petroleum and Corporation). Cette dernière est une Entreprise Étatique de la République de Chine.</t>
  </si>
  <si>
    <t>Commune</t>
  </si>
  <si>
    <t>Mbanga</t>
  </si>
  <si>
    <t>SOCIETE DES MINES DE YAOUNDE (SOMIYA SARL)</t>
  </si>
  <si>
    <t>Part Commune - Réelle (déclaration ITIE de la DGI)</t>
  </si>
  <si>
    <t>ROCAGLIA PIERRE HUBERT</t>
  </si>
  <si>
    <t>GAODA INTERNAT.INVEST.TRADING SARL</t>
  </si>
  <si>
    <t>ROUTE D'AFRIQUE</t>
  </si>
  <si>
    <t>STE DES ARTS ET TECH</t>
  </si>
  <si>
    <t>STE GOLDEN PRODUCTION</t>
  </si>
  <si>
    <t>CHINA LINXIANG CAMEROUN  SARL</t>
  </si>
  <si>
    <t>SOATECH SARL</t>
  </si>
  <si>
    <t>SOCIETE DES EAUX MINERALES DU CAMEROUN (SEMC)</t>
  </si>
  <si>
    <t>CHINA MEILAN</t>
  </si>
  <si>
    <t>ARAB CONTRACTORS CAMEROUN</t>
  </si>
  <si>
    <t>CANA BOIS</t>
  </si>
  <si>
    <t>ZHONG GUO WU</t>
  </si>
  <si>
    <t>La Société d’Extraction et de Transport de pouzzolane (SETP) SARL</t>
  </si>
  <si>
    <t>STE FERREIRA AFRICA SARL</t>
  </si>
  <si>
    <t>RESERVOIR MINERALS CAMEROON SARL</t>
  </si>
  <si>
    <t>STE CAM,DES PIERRE ET GRAVIERS(S,C,P,G SARL)</t>
  </si>
  <si>
    <t>SOGOPROCAM SARL</t>
  </si>
  <si>
    <t>INDUSTRIE HUSSEINI CARRIERE MOUNGO SARL</t>
  </si>
  <si>
    <t>BINDE NDT AND ENGINEERING SERVICES LTD</t>
  </si>
  <si>
    <t>PAFIC SARL</t>
  </si>
  <si>
    <t>NASER BRUNO</t>
  </si>
  <si>
    <t>STE CAMFOOD SARL</t>
  </si>
  <si>
    <t>SOCIETE ANONYME DES  BOISSONS DU CAMEROUN</t>
  </si>
  <si>
    <t>COTRAF SARL</t>
  </si>
  <si>
    <t>CONSTRUCTION ENGINEERING  COMPANY (CEC)</t>
  </si>
  <si>
    <t>SOCIETE BILTMORE STONES LTD</t>
  </si>
  <si>
    <t>VALCLAIR DES EAUX DE SOURCE</t>
  </si>
  <si>
    <t>BARE-METAL RESOURCES LTD</t>
  </si>
  <si>
    <t>TABOLO MINING SARL</t>
  </si>
  <si>
    <t>FANKFOOD $ CHIMIE SA</t>
  </si>
  <si>
    <t>GUANG FA SARL</t>
  </si>
  <si>
    <t>TOWER RESOURCES CAMEROON SA</t>
  </si>
  <si>
    <t>BAFIA MINERALS RESSOURCES SARL (BAMIRES SARL)</t>
  </si>
  <si>
    <t>UNION CAMEROUNAISE DES BRASSERIES</t>
  </si>
  <si>
    <t>STE SANO SARL</t>
  </si>
  <si>
    <t>NKOLKOSE MINERALS RESSOURCES SARL (NKOMIRES SARL)</t>
  </si>
  <si>
    <t>GIC EXPLOITANTS CARRIERE SABLE BANGUE (GIC CSB)</t>
  </si>
  <si>
    <t>FOOD  $ BEVERAGE INDUSTRIES</t>
  </si>
  <si>
    <t>SCI PARADICIO</t>
  </si>
  <si>
    <t>NEO TP</t>
  </si>
  <si>
    <t>CHEN LONG SABLE SARL</t>
  </si>
  <si>
    <t>BAB MOHAMED</t>
  </si>
  <si>
    <t>HONG DA SHA CHAN SARL</t>
  </si>
  <si>
    <t>AMAKIKA LEOCADIE</t>
  </si>
  <si>
    <t>YOUUNOUSSA SADOU</t>
  </si>
  <si>
    <t>BOCOM PETROLEUM SA</t>
  </si>
  <si>
    <t>CHINA FIRST HIGHWAY ENGINEERING COMPANY</t>
  </si>
  <si>
    <t>SOTCOCOG SUCCURSALE</t>
  </si>
  <si>
    <t>SOULEYMANOU</t>
  </si>
  <si>
    <t>CHINA COMMUNICATION CONSTR COMP CAMEROUN</t>
  </si>
  <si>
    <t>LES GRANULATS DU CAMEROUN</t>
  </si>
  <si>
    <t>MAG SARL</t>
  </si>
  <si>
    <t>ETS FOKOU</t>
  </si>
  <si>
    <t>SOCIETE HABI SARL</t>
  </si>
  <si>
    <t>DC TRADING TLD</t>
  </si>
  <si>
    <t>SALT TRADING COMPANY SARL</t>
  </si>
  <si>
    <t>SOCIETE GOLD &amp; DIAMOND COMPANY SARL</t>
  </si>
  <si>
    <t>TCHINO TADOUNTI</t>
  </si>
  <si>
    <t>GEOCAM GOLD SARL</t>
  </si>
  <si>
    <t>LTP AND TA SARL</t>
  </si>
  <si>
    <t>STE BETON CONSTRUCTION ETCARRIERES</t>
  </si>
  <si>
    <t>CAMALCO CAMEROON SA</t>
  </si>
  <si>
    <t>K.Y.N- MINING SARL</t>
  </si>
  <si>
    <t>DJUIDJA</t>
  </si>
  <si>
    <t>MAHMOUDOU</t>
  </si>
  <si>
    <t>MINERAIS CAMEROUN EUROPE</t>
  </si>
  <si>
    <t>KENDELY CONSTRUCTION</t>
  </si>
  <si>
    <t>ABESSOLO ATANGANA JEAN MARIE</t>
  </si>
  <si>
    <t>SINKA</t>
  </si>
  <si>
    <t>HYTRA</t>
  </si>
  <si>
    <t>MARION PAINT &amp; SERVICE BP 1181 LIMBE</t>
  </si>
  <si>
    <t>LES CARRIERES DU SUD</t>
  </si>
  <si>
    <t>CHINA LONGHUI BP 1081 BAFOUSSAM</t>
  </si>
  <si>
    <t>CFHEC TEL 678 418 432</t>
  </si>
  <si>
    <t>MIRE CAM LTD</t>
  </si>
  <si>
    <t>CABTE</t>
  </si>
  <si>
    <t>CHINA RAILWAY 20</t>
  </si>
  <si>
    <t>PAC INTERNATIONAL CAMEROUN</t>
  </si>
  <si>
    <t>SADJO BABA</t>
  </si>
  <si>
    <t>SHEE SYSTEM</t>
  </si>
  <si>
    <t>AUSCAM RESOURCES BP 5592 DOUALA</t>
  </si>
  <si>
    <t>CHANG XIN INTERNATIONAL CONSTRUCTION BP 5246 YAOUNDE</t>
  </si>
  <si>
    <t xml:space="preserve">DYNASTY MINING SARL </t>
  </si>
  <si>
    <t>ELEPHANT MINING LTD BP 5592 DOUALA</t>
  </si>
  <si>
    <t>ERAMET EXPLORATION BP 35580 YAOUNDE</t>
  </si>
  <si>
    <t>ETHOS CAMEROON LTD BP 8005 DOUALA</t>
  </si>
  <si>
    <t>GANGOUEYA ET FILS SARL BP: 33214 YAOUNDE</t>
  </si>
  <si>
    <t>GM INTERNATIONAL MINING SARL BP 34310 YAOUNDE</t>
  </si>
  <si>
    <t>HERITAGE MINING LTD BP 1208 DOUALA</t>
  </si>
  <si>
    <t>MINTA RESOURCES LTD BP 5592 DOUALA</t>
  </si>
  <si>
    <t>MIRA SA BP 12205 YAOUNDE</t>
  </si>
  <si>
    <t>MONGOKELE MINING COMPY B.P 15771DOUALA</t>
  </si>
  <si>
    <t>MUNGO RESOURCES LTD BP 12546 DOUALA</t>
  </si>
  <si>
    <t>NACAMA MINING RESOURCES TEL 691 00 69 82</t>
  </si>
  <si>
    <t>NEW ERA MINING BP 35580 YAOUNDE</t>
  </si>
  <si>
    <t xml:space="preserve">NYONG MINING LTD BP 5592 DOUALA </t>
  </si>
  <si>
    <t>ORRCAM 2 SARL</t>
  </si>
  <si>
    <t>RHINO RESOURCES LTD TEL 678 28 07 24</t>
  </si>
  <si>
    <t>SKYBRIDGE MINING SARL BP 150 BERTOUA</t>
  </si>
  <si>
    <t xml:space="preserve">SOCIETE SUN RISE CAMEROON SARL BP 558 YAOUNDE </t>
  </si>
  <si>
    <t>STONE MINING SARL BP 537 YAOUNDE</t>
  </si>
  <si>
    <t>STONES AND GOLD BP 34375 YAOUNDE</t>
  </si>
  <si>
    <t>YUCAM SARL TEL: 670 427 811</t>
  </si>
  <si>
    <t>ZOUBEL GLOBAL SARL BP 33148 YAOUNDE</t>
  </si>
  <si>
    <t xml:space="preserve">CAMINEX </t>
  </si>
  <si>
    <t>CAMEROON MINING ACTION (CAMINA)</t>
  </si>
  <si>
    <t>CAMALCO</t>
  </si>
  <si>
    <t>ORIOLE CAMEROUN</t>
  </si>
  <si>
    <t>DANGOTE CAMEROON INDUSTRIES</t>
  </si>
  <si>
    <t>GEOVIC</t>
  </si>
  <si>
    <t>CODIAS S.A</t>
  </si>
  <si>
    <t>CAMEROON MINING COMPANY SARL</t>
  </si>
  <si>
    <t>SINOSTEEL</t>
  </si>
  <si>
    <t>G-STONES RESOURCES S.A</t>
  </si>
  <si>
    <t>C &amp; K MINING INC</t>
  </si>
  <si>
    <t>États financiers 2022</t>
  </si>
  <si>
    <t xml:space="preserve"> Preuve de Certification des EF 2022</t>
  </si>
  <si>
    <t>Formulaire de déclaration 2022</t>
  </si>
  <si>
    <t>Société Nationale des Hydrocarbures (SNH)</t>
  </si>
  <si>
    <t>SONARA</t>
  </si>
  <si>
    <t>Littoral</t>
  </si>
  <si>
    <t>Don de matériel informatique</t>
  </si>
  <si>
    <t>Education</t>
  </si>
  <si>
    <t>Construction forage</t>
  </si>
  <si>
    <t xml:space="preserve">Hydraulique </t>
  </si>
  <si>
    <t>Aménagement source d'eau</t>
  </si>
  <si>
    <t>Don de matériel didactique</t>
  </si>
  <si>
    <t>Santé</t>
  </si>
  <si>
    <t>Don équipement médical et rénovation salle d'urgence, Hôpital de disctrict</t>
  </si>
  <si>
    <t>Bourses scolaires</t>
  </si>
  <si>
    <t>Sud-Ouest</t>
  </si>
  <si>
    <t>Don de matériel didactoques aux enfants déplacés internes</t>
  </si>
  <si>
    <t>Sudt</t>
  </si>
  <si>
    <t>Centre</t>
  </si>
  <si>
    <t>Construction jardin public Mbankomo</t>
  </si>
  <si>
    <t>Assainissement</t>
  </si>
  <si>
    <t>Domaine d'Intervention*</t>
  </si>
  <si>
    <t>% des femmes bénéficiaires</t>
  </si>
  <si>
    <t>Dabgote Cement Cameroon SA</t>
  </si>
  <si>
    <t>Local Community</t>
  </si>
  <si>
    <t>West region</t>
  </si>
  <si>
    <t>Q3, 2022</t>
  </si>
  <si>
    <t xml:space="preserve">Drilling of a borehole with tape operated with solar energy to make clean water available in the hospital </t>
  </si>
  <si>
    <t>Health &amp; Hydraulic</t>
  </si>
  <si>
    <t>Local Communities</t>
  </si>
  <si>
    <t>Q1 2022</t>
  </si>
  <si>
    <t>Q4 2022</t>
  </si>
  <si>
    <t>Bamusso, Kumbo Itindi and ldabato Councils</t>
  </si>
  <si>
    <t>Provision of didactic materials as well as payment of registration fees for examination classes.</t>
  </si>
  <si>
    <t>Provision of a scholarship package</t>
  </si>
  <si>
    <t>Educational Support</t>
  </si>
  <si>
    <t>Expected from field</t>
  </si>
  <si>
    <t>Construction d'un batiment de 3 salles de classe au CES de DOMPLA</t>
  </si>
  <si>
    <t>Refection d'une salle de classe et construction d'un bloc de 4 latrines</t>
  </si>
  <si>
    <t>Support à la Chaine des Foyers Saint Nocodème pour la Scolarisation des jeunes au cours de l'anée scolaire 2022-2023</t>
  </si>
  <si>
    <t>Donation de 275 doses de séum antivénimeux au District de Santé de Touboro</t>
  </si>
  <si>
    <t>Refection du batiment du centre Médical d'Arrondissement de Mvengue et donation de matériel Biomédical</t>
  </si>
  <si>
    <t>Finition de constructions du forage à énergie solaire de Mbandjock</t>
  </si>
  <si>
    <t>Hydraulique</t>
  </si>
  <si>
    <t>Finition de constructions du forage à énergie solaire de Ngomedzap</t>
  </si>
  <si>
    <t xml:space="preserve"> construction d'un forage à énergie solaire à Mbankomo</t>
  </si>
  <si>
    <t xml:space="preserve"> construction d'un forage à énergie solaire à Ngoumou</t>
  </si>
  <si>
    <t>Sposoring du Festival NGONDO 2022</t>
  </si>
  <si>
    <t>Culture</t>
  </si>
  <si>
    <t>Sposoring du MAYI 2022</t>
  </si>
  <si>
    <t>Sposoring du Festival NGUMA MABI 2022</t>
  </si>
  <si>
    <t>Réparation du container frigorifique de la Communauté des Pêcheurs</t>
  </si>
  <si>
    <t>Pêche</t>
  </si>
  <si>
    <t>CES de DOMPLA</t>
  </si>
  <si>
    <t>Ecole Publique de Mboko</t>
  </si>
  <si>
    <t>Chaine des Foyers Saint Nocodème</t>
  </si>
  <si>
    <t>Hopital de District de Touboro</t>
  </si>
  <si>
    <t>Centre Médical d'Arrondissement de Mvengue</t>
  </si>
  <si>
    <t>Mairie de Mbandjock</t>
  </si>
  <si>
    <t>Mairie de Ngomedzap</t>
  </si>
  <si>
    <t>Mairie de Mbankomo</t>
  </si>
  <si>
    <t>Mairie de Ngoumou</t>
  </si>
  <si>
    <t>NGONDO</t>
  </si>
  <si>
    <t>MAYI</t>
  </si>
  <si>
    <t>NGUMA MABI</t>
  </si>
  <si>
    <t>Communauté des Pêcheurs de Kribi</t>
  </si>
  <si>
    <t>TOTAL GENERAL</t>
  </si>
  <si>
    <t>Total coûts pétroliers (en  $)</t>
  </si>
  <si>
    <t>4.YAN CHANG LOGONE DEVELOPMENT COMPANY</t>
  </si>
  <si>
    <t>22/02/777-LS/03</t>
  </si>
  <si>
    <t>CEPSA</t>
  </si>
  <si>
    <t>22/02/2070-KS01/04</t>
  </si>
  <si>
    <t>22/03/778-LS/06</t>
  </si>
  <si>
    <t>22/03/126-S/07</t>
  </si>
  <si>
    <t>22/03/2073-KS02/05</t>
  </si>
  <si>
    <t>22/03/779-LS/07</t>
  </si>
  <si>
    <t>22/03/2073-KS04/08</t>
  </si>
  <si>
    <t>22/03/2073-KS04/09</t>
  </si>
  <si>
    <t>22/06/127-S/10</t>
  </si>
  <si>
    <t>22/07/2077/KS08/12</t>
  </si>
  <si>
    <t>22/08/2078-KS09/13</t>
  </si>
  <si>
    <t>22/09/2079-KS10/15</t>
  </si>
  <si>
    <t>22/10/784-LS/18</t>
  </si>
  <si>
    <t>22/09/128-8/16</t>
  </si>
  <si>
    <t>22/10/2081-KS/17</t>
  </si>
  <si>
    <t>AFRIQUE DU SUD</t>
  </si>
  <si>
    <t>22/11/785LS/20</t>
  </si>
  <si>
    <t>23/11/2083-KS14/19</t>
  </si>
  <si>
    <t>SARAS</t>
  </si>
  <si>
    <t>22/12/2084-KS15/21</t>
  </si>
  <si>
    <t>22/12/129-S/22</t>
  </si>
  <si>
    <t>SITUATION DU CADASTRE PETROLIER EN 2022</t>
  </si>
  <si>
    <t>Niveau professionnel</t>
  </si>
  <si>
    <t>Masse salariale en milliards FCFA
Non expatriés</t>
  </si>
  <si>
    <t>Masse salariale en milliards FCFA
Expatriés</t>
  </si>
  <si>
    <t>CAMEROUNAIS</t>
  </si>
  <si>
    <t>Cameroon mining company</t>
  </si>
  <si>
    <t>Dangote Cameroun</t>
  </si>
  <si>
    <t>Razel</t>
  </si>
  <si>
    <t>Noble</t>
  </si>
  <si>
    <t>SNH Fonctionnement</t>
  </si>
  <si>
    <t>Homme</t>
  </si>
  <si>
    <t>Total général</t>
  </si>
  <si>
    <t>LOGBABA - NDOGPASSI - BONABERI</t>
  </si>
  <si>
    <t>Logbaba - Douala</t>
  </si>
  <si>
    <t>PYMT/COMMUNITY WORKERS DEC 21</t>
  </si>
  <si>
    <t>SERV COM, WORK TEAM SUP JAN22</t>
  </si>
  <si>
    <t>PYMT/COMMUNITY WORKERS JAN 22</t>
  </si>
  <si>
    <t>SERV COM, WORK TEAM SUP FEB22</t>
  </si>
  <si>
    <t>ADJ OVERTIME COM WORKERS FEB22</t>
  </si>
  <si>
    <t>PYMT COMMUNITY WORKERS FEB22</t>
  </si>
  <si>
    <t>SERV COM, WORK TEAM SUP MAR22</t>
  </si>
  <si>
    <t>ADJ OVERTIME COM WORKER MAR22</t>
  </si>
  <si>
    <t>PYMT COMMUNITY WORKERS MAR22</t>
  </si>
  <si>
    <t>SERV COM, WORK TEAM SUP APR22</t>
  </si>
  <si>
    <t>ADJ OVERTIME COM WORKERS APR22</t>
  </si>
  <si>
    <t>PYMT COMMUNITY WORKERS APR22</t>
  </si>
  <si>
    <t>ADJ OVERTIME COM WORKERS MAY22</t>
  </si>
  <si>
    <t>SERV COM, WORK TEAM SUP MAY22</t>
  </si>
  <si>
    <t>PYMT COMMUNITY WORKERS MAY22</t>
  </si>
  <si>
    <t>SERV COM WORKER JUNE 2022</t>
  </si>
  <si>
    <t>PYMT COMMUNITY WORKERS JUL22</t>
  </si>
  <si>
    <t>SERV COM WORKER JUL 2022</t>
  </si>
  <si>
    <t>SERV COM WORKER AUG 2022</t>
  </si>
  <si>
    <t>PYMT COMMUNITY WORKERS AUG22</t>
  </si>
  <si>
    <t>SERV COM WORKER SEP 2022</t>
  </si>
  <si>
    <t>PAYMT COMMUNITY WORKERS SEP22</t>
  </si>
  <si>
    <t>SERV COM WORKER OCT 2022</t>
  </si>
  <si>
    <t>PYMT COMMUNITY WORKERS OCT22</t>
  </si>
  <si>
    <t>PYMT COMMUNITY WORKERS NOV22</t>
  </si>
  <si>
    <t>PYMT COMMUNITY WORKERS DEC22</t>
  </si>
  <si>
    <t>District Hospital Logbaba</t>
  </si>
  <si>
    <t>Douala</t>
  </si>
  <si>
    <t>DONATION LOGBABA HOSP_ROAD REP</t>
  </si>
  <si>
    <t>DONATN LOGBABA DISTRICT HOSPTL</t>
  </si>
  <si>
    <t>LOGBABA - NDOGPASSI</t>
  </si>
  <si>
    <t>Douala 3eme</t>
  </si>
  <si>
    <t>Public Lighting</t>
  </si>
  <si>
    <t xml:space="preserve">GOLF CLUB </t>
  </si>
  <si>
    <t>SPONSOR HOLE 9&amp;13 LIKOMBA GOLF</t>
  </si>
  <si>
    <t>Women Amputee Football Association (WAFAC)</t>
  </si>
  <si>
    <t>SPONSORSHIP WOMEN AMPUTEE FOOT</t>
  </si>
  <si>
    <t>SPONSORSHP ASCH GOLF 2022 TURN</t>
  </si>
  <si>
    <t>SPONSORSHIP GOLF TOURNAMNT_NJI</t>
  </si>
  <si>
    <t>CORPORATE AWARDS</t>
  </si>
  <si>
    <t xml:space="preserve"> CORPORATE AWARD SPONSOR 22</t>
  </si>
  <si>
    <t>SPONSORSHIP GOLF OPEN DAY 2022</t>
  </si>
  <si>
    <t>DOUALA MUSEUM</t>
  </si>
  <si>
    <t>Support / RECONSTR OF DELAPIDATED PALACE</t>
  </si>
  <si>
    <t>YOUTH DAY SUPPORT DLA 3 SUBDIV</t>
  </si>
  <si>
    <t>NGALLE FAMILY</t>
  </si>
  <si>
    <t>SUPPORT-NGALLE FMLY CVR FUNRAL</t>
  </si>
  <si>
    <t>Scout of Cameroun</t>
  </si>
  <si>
    <t>Cameroon</t>
  </si>
  <si>
    <t>Support/Implementation of Sustainable Development</t>
  </si>
  <si>
    <t>PREFECTURE DE L'OCEAN KRIBI</t>
  </si>
  <si>
    <t>Appui à la préfecture de l'Océan pour la celebration de la fete nationale de l'unité 2022</t>
  </si>
  <si>
    <t>RESIDENTS KRIBI</t>
  </si>
  <si>
    <t>Campagne de sensibilisation des pecheurs sur sécurité maritime zone KRIBI</t>
  </si>
  <si>
    <t>ST PERPETUA AND EMMANUEL HANDICAP CENTER</t>
  </si>
  <si>
    <t>Prise en charge d'un enfant et pose d'une prothèse</t>
  </si>
  <si>
    <t>FORMER POUR TRANSFORMER</t>
  </si>
  <si>
    <t>Achat machine à courdre et surfileuse projet "FORMER POUR TRANSFORMER"</t>
  </si>
  <si>
    <t>Ecole maternelle publique de SOUZA</t>
  </si>
  <si>
    <t>SOUZA</t>
  </si>
  <si>
    <t>Construction un bloc de 2 salles de classes Ecole maternelle publique de SOUZA</t>
  </si>
  <si>
    <t>LYCEE DOMINIQUE SAVIO</t>
  </si>
  <si>
    <t>DOUALA</t>
  </si>
  <si>
    <t>Renovation lycée Dominique Savio</t>
  </si>
  <si>
    <t>CENTRE MEDICAL DE BONENDALE</t>
  </si>
  <si>
    <t>Travaux de réhabilitation Centre médical de BONENDALE</t>
  </si>
  <si>
    <t>Association ASCOVIME</t>
  </si>
  <si>
    <t>Apport financier pour mise en plae hopital de campagne dans le Grand Nord</t>
  </si>
  <si>
    <t>AGRO BIO ENERGY SARL</t>
  </si>
  <si>
    <t>Travaux de valorisation de la jacinthe d'eau sur les berges WOURI</t>
  </si>
  <si>
    <t>Noel des orphelins</t>
  </si>
  <si>
    <t>Achat divers + Jouets pour Noel des orphelins</t>
  </si>
  <si>
    <t>UCAC - ICAM</t>
  </si>
  <si>
    <t>Soutien à la Formation des ingénieurs nationaux</t>
  </si>
  <si>
    <t>Stagiaires + Apprentis</t>
  </si>
  <si>
    <t>Contribution à la formation et à l'éducation des jeunes au moyens de stages</t>
  </si>
  <si>
    <t>Coût du Projet encouru durant 2022</t>
  </si>
  <si>
    <t>Lycée de Bobongo</t>
  </si>
  <si>
    <t>Ecole publique de Logpom</t>
  </si>
  <si>
    <t>Commune de Loum</t>
  </si>
  <si>
    <t>Commune de Ndom</t>
  </si>
  <si>
    <t>Hôpital district de Pouma</t>
  </si>
  <si>
    <t>Commune Likoungdiam</t>
  </si>
  <si>
    <t>Village Bodiman</t>
  </si>
  <si>
    <t>Tombel</t>
  </si>
  <si>
    <t>Kribi</t>
  </si>
  <si>
    <t>Mbankomo</t>
  </si>
  <si>
    <t>Batoke</t>
  </si>
  <si>
    <t>Loum</t>
  </si>
  <si>
    <t>Penja</t>
  </si>
  <si>
    <t>Droits de douane à l'Importation</t>
  </si>
  <si>
    <t>Production : Il s’agit de la quotte part de la quantité produite/extraite par la société et ayant servie de base pour la liquidation des impôts et taxes de la période. Les quantités doivent être spécifiées par nature de minerais, par unité (barils, tonne) et par valeur ( La valeur de production doit être faite au prix officiel ou prix fiscal qui sert au calcul des redevances minières ou des taxes à l’extraction/Ad valorem )</t>
  </si>
  <si>
    <t>Exportation : Il s’agit de la quotte part de la quantité exportée  par la société. Les quantités exportées doivent être spécifiées par nature de minerais, par unité (barils, tonne) et par valeur.</t>
  </si>
  <si>
    <t>Parts d’huile SNH-Etat : Les parts SNH-Etat constituent la part de production d’hydrocarbures affectée à la rémunération de l’Etat.
Les % des parts revenants à la SNH-Etat sont définis au sein des contrats d’association/concession (Art.14 du Code Pétrolier).</t>
  </si>
  <si>
    <t>Parts d’huile SNH-Associé : 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</si>
  <si>
    <t>Parts d’huile SNH-Etat  en numéraire : Les parts SNH-Etat constituent la part de production d’hydrocarbures affectée à la rémunération de l’Etat.
Les % des parts revenants à la SNH-Etat sont définis au sein des contrats d’association/concession (Art.14 du Code Pétrolier).</t>
  </si>
  <si>
    <t>10,11,12</t>
  </si>
  <si>
    <t>Parts d’huile SNH-Associé en numéraire  : 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</si>
  <si>
    <t xml:space="preserve">Transferts directs au Trésor Public par la SNH : Il s’agit des transferts effectués directement au Trésor Public au titre :*
-    de la contrevaleur de la commercialisation des parts de l’Etat; 
-     du reversement des droits, redevances et autres flux perçus par la SNH dans le cadre de son mandat. </t>
  </si>
  <si>
    <t>Dividendes – SNH : Il s’agit des dividendes versés par la SNH à l’Etat du Cameroun en tant qu’actionnaire unique de la société.</t>
  </si>
  <si>
    <t>Redevance Proportionnelle à la Production : C’est le pourcentage de la production totale disponible de la zone délimitée. Elle est fonction de la moyenne journalière de la production totale de la zone délimitée pour un mois civil donné. Elle est due mensuellement. Son taux est précisé dans le contrat de concession. Elle est réglée en nature ou en numéraires.</t>
  </si>
  <si>
    <t>Redevance Minière Négative : Lorsqu’elle la redevance minière est négative, il s’agit du montant dû par le Gouvernement aux compagnies pétrolières afin de leur permettre de recevoir effectivement le pourcentage garanti de rente minière au titre de chaque exercice. (Art. 92 du Code Pétrolier).</t>
  </si>
  <si>
    <t>Bonus de signature : Prime versée à l’Etat à la conclusion d’un contrat pétrolier (Art.97 du Code Pétrolier).</t>
  </si>
  <si>
    <t>Prélèvement pétrolier additionnel : C’est un prélèvement calculé sur les bénéfices tirés des opérations pétrolières. Les modalités de calcul sont fixées dans les contrats et peuvent dépasser 50% (Art 98 di Code Pétrolier).</t>
  </si>
  <si>
    <t>Taxe sur les activités de transport des hydrocarbures : Il s’agit des impôts, taxes ou redevances dus à l’occasion du transport des hydrocarbures et dont les modalités sont fixées par un texte spécifique (Art 103 du Code Pétrolier).</t>
  </si>
  <si>
    <t>Autres Pénalités de non-exécution des programmes d'exploration/production : Il s’agit des montants versés par les sociétés extractives à la suite d’infractions aux clauses contractuelles dans les contrats pétroliers.</t>
  </si>
  <si>
    <t>Impôts sur les sociétés y compris les acomptes  (pétrolier et non pétrolier) : L’impôt sur les sociétés est dû à raison des bénéfices nets y compris les acomptes sur IS  (Art. 2 CGI, Art.95 Code Minier, Art. 93 du Code Pétrolier).</t>
  </si>
  <si>
    <t>Droits Fixes (y compris droits pour attribution ou renouvellement de permis) : C’est le montant à payer pour toute demande d’attribution, de renouvellement, de cession ou de transmission de contrats pétroliers et/ou d’autorisation de prospection. Le montant est fixé par la Loi de finances applicable dans l’année considérée. (Art.90 du Code Pétrolier, Art.90 du Code Minier)</t>
  </si>
  <si>
    <t>Redevance Superficiaire : C’est une taxe annuelle sur la superficie utilisée et versée par les titulaires de contrats pétroliers et d’autorisations y dérivant. (Art.91 du Code Pétrolier, Art.91 du Code Minier)</t>
  </si>
  <si>
    <t>Taxe ad valorem  (y compris les redevances sur production des eaux): Les substances minières extraites du sol ou du sous-sol national ainsi que les eaux de sources  à l’occasion des travaux d’exploitation ou de recherche sont soumises à une taxe proportionnelle à la valeur des produits extraits dite taxe ad valorem (Art. 92 du Code Minier).</t>
  </si>
  <si>
    <t>Taxe à l’extraction : Cette taxe est prélevée à chaque extraction des substances de carrière en fonction des Volumes des matériaux extraits. (Art 92 du Code Minier)</t>
  </si>
  <si>
    <t>Retenues sur achats :  Les retenues sur achat effectué par les entreprises personnes morales soumises à l'impôt sur les sociétés s'opère dans les mêmes conditions que définies pour les personnes physiques et sont régis par l'Article 21 du CGI, à savoir 1% pour les achats de marchandises ordinaires, 0,5% pour les achats de produits pétroliers et 5% pour les produits forestiers.</t>
  </si>
  <si>
    <t>Droits de douane : Ce sont les droits dus sur les importations des équipements et biens autres que ceux pour les besoins d’exploitation ou de production des champs pétroliers. Ces droits doivent inclure toutes les taxes y compris la TVA douanières  (Art. 104 à 109 du Code Pétrolier et Art. 99 du Code Minier).</t>
  </si>
  <si>
    <t>Dividendes versés à l’Etat : Il s’agit des dividendes versés par les sociétés extractives directement à l’Etat du Cameroun en tant qu’actionnaire des dites société.</t>
  </si>
  <si>
    <t>Contribution CFC (part patronale) : il s’agit de la contribution patronale instituée par la Loi N°90/050 du 19 décembre 1990 modifiant la loi N°77/10 du 13 Juillet 1977 portant institution d’une contribution au Crédit Foncier et fixant la part de cette contribution destinée au Fonds National de l’Emploi.</t>
  </si>
  <si>
    <t xml:space="preserve">Frais d’inspection et de contrôle: Il s’agit des frais payés par les entreprises qui présentent ou peuvent présenter soit des dangers pour la santé, la salubrité publique, l’agriculture, la nature et l’environnement en général, soit des inconvénients pour la commodité du voisinage. La liquidation de ces frais est effectuée sur la base de l’occupation superficiaire des établissements concernés selon un barème fixé par la loi. (Art 22 de la loi 98/015 du 14/07/98) </t>
  </si>
  <si>
    <t>Contribution au fonds de développement du secteur minier : Art.234 du code minier 2016 :  Le Fonds de développement du secteur minier est destiné à financer les activités d’inventaires miniers en vue de détecter des anomalies et indices miniers ainsi que d’autres activités de développement de l’infrastructure géologique et minière.	
Il est alimenté par une contribution annuelle des titulaires des permis d’exploitation de la petite mine et de la mine industrielle, les titulaires des autorisations d’exploitation artisanale semi‐mécanisée et les bénéficiaires d’autorisations d’exploitation de substances de carrières industrielles ou de carrières artisanales semi‐mécanisées, en fonction de la production brute du titulaire du permis	ou de l’autorisation</t>
  </si>
  <si>
    <t xml:space="preserve">Frais d’études et de recherche (+) : Toute	demande	d’attribution,	de	renouvellement	des	titres	miniers	et	autres	autorisations	et	transactions	est	subordonnée,	sous	peine	d’irrecevabilité,	au paiement	des	frais	d’études	et	de	recherches	non	remboursables,	lors	du	dépôt	de	la	demande	à	la	Conservation	minière.	2)	Les	montants	et	les	modalités	de	répartition	des	frais	d’études	et	de	recherches,	visés	à	l’alinéa	1	ci‐dessus,	sont	fixés	par	voie	réglementaire.	</t>
  </si>
  <si>
    <t>L'Impôt Synthétique Minier Libératoire (ISML) (+) : L’Etat prélève un impôt synthétique minier libératoire de 25 % de la production brute de chaque site dans le cadre de l’exploitation artisanale semi-mécanisée des substances précieuses et semi précieuses</t>
  </si>
  <si>
    <t>En nature</t>
  </si>
  <si>
    <t>Bonus de signature (pour le secteur minier) (+)</t>
  </si>
  <si>
    <t>Revenus de participation perçus en nature (+)</t>
  </si>
  <si>
    <t>Paiements sociaux volontaires : Ces flux concernent l’ensemble des contributions volontaires faites par les sociétés extractives dans le cadre du développement local.
Sont notamment concernées par cette rubrique : les versements effectués par les sociétés extractives pour le financement de projets d’infrastructures sanitaires, scolaires, routiers, maraîchages et celles d’appui aux actions des communautés locales.</t>
  </si>
  <si>
    <t>Paiements sociaux obligatoires (Autres) : Ces flux concernent l’ensemble des contributions obligatoires faites par les sociétés extractives dans le cadre du développement local en vertu des conventions conclus. 
Sont notamment concernées par cette rubrique : les versements effectués par les sociétés extractives pour le financement de projets d’infrastructures sanitaires, scolaires, routiers, maraîchages et celles d’appui aux actions des communautés locales, les compensations autres que celles accordées en contre partie d’un dédommagement directe des individus.</t>
  </si>
  <si>
    <t>Provision pour Abandon : selon les dispositions de l’article 81 de décret 2000-465 portant application du code minier, le titulaire soumet à l’approbation du Ministre chargé des hydrocarbures, un Plan d’Abandon qui affine les hypothèses visées au plan de développement, en fonction des connaissances acquises au cours de l’exploitation du gisement. Le Plan d’Abandon prévoit obligatoirement, la constitution d’une provision pour Abandon pendant un nombre d’années défini dans le Plan d’Abandon, à placer sur un compte ouvert dans le cadre d’une convention de séquestre auprès d’un établissement bancaire agréé par l’autorité monétaire. Ce compte est destiné à financer les opérations d’Abandon et à recevoir l’intégralité de la provision pour Abandon constituée conformément aux dispositions du Code Pétrolier. L’échéancier d’approvisionnement dudit compte séquestre, les règles et modalités de gestion de ce compte sont précisées au Contrat Pétrolier</t>
  </si>
  <si>
    <t>Contribution au fonds de restauration, de réhabilitation et de fermeture des sites miniers et des carrières : Art.235. du code minier 2016 Il destiné à financer les activités de mise en œuvre du programme de préservation et réhabilitation de l’environnement affecté par la réalisation des projets miniers.
Il est alimenté par la contribution annuelle des titulaires des permis d’exploitation de la petite mine et de la mine industrielle, les titulaires des autorisations d’exploitation artisanale semi‐mécanisée ou bénéficiaires d’autorisation d’exploitation de substances de carrières industrielle ou carrières artisanales semi‐mécanisée en fonction des Coûts prévisionnels de la mise en œuvre du programme de préservation et réhabilitation de l’environnement tel que défini dans l’étude d’impact environnemental et social.
Les sommes versées au titre du Fonds de restauration, de réhabilitation et de fermeture des sites miniers et des carrières sont en franchise des impôts sur les bénéfices sous réserve d’être effectivement utilisées à cet effet.
Le Fonds est logé dans un compte séquestre auprès de la Banque centrale.
L’organisation et le fonctionnement du Fonds visé ci‐dessus sont fixés par voie réglementaire. Toutefois, en l’absence du décret d’application du Code minier, les sociétés minières n’ont pas été sollicitées de reporter les paiements effectués en 2019 au titre de ce fonds</t>
  </si>
  <si>
    <t>Frais d’examen des dossiers d’agrément des bureaux d’études aux Etudes d’Impact Environnemental et Social et Audits environnementaux</t>
  </si>
  <si>
    <t>Paiements environnementaux volontaires (+)</t>
  </si>
  <si>
    <t>Autres dépenses environnementales</t>
  </si>
  <si>
    <t>La taxe sur le transport des produits de carrières (+) : La taxe sur le transport des produits de carrières et autres peut être instituée par le Conseil municipal au profit du budget de la commune abritant une carrière. Elle s’applique aux véhicules de transport des produits de l’exploitation concernée, autre que ceux de l’exploitant.
Les taux maxima applicables varient en fonction du type de véhicule ainsi qu’il suit :
- inférieur à 6 tonnes : 1 000    F CFA par camion et par voyage ;
- de 6 à 10 tonnes : 2 000 F CFA par camion et par voyage ;
- plus de 10 tonnes : 3 000 F CFA par camion et par voyage.
La taxe sur le transport des produits de carrières est collectée par la recette municipale contre délivrance d’un reçu tiré d’un carnet à souche sécurisé et portant une valeur faciale indiquant le tarif voté par le Conseil municipal.
(2) Le non-paiement de la taxe de transport des produits de carrières entraîne la mise en fourrière du véhicule.</t>
  </si>
  <si>
    <t>Autres taxe communales sur l’exploitation des produits des mines et des carrières (+) : Il s'agit de la taxe communale est issue de l’exploitation des produits des mines et des carrières se trouvant dans la commune</t>
  </si>
  <si>
    <t xml:space="preserve">Transfert des Centimes Additionnels Communaux : L’article 2 du décret n°2007-1139 du 3 septembre 2007 fixant les modalités d’émission, de recouvrement, de centralisation, de répartition et de reversement des Centimes Additionnels Communaux (CAC) prévoit la répartition des centimes, qui frappent l’IS et l’IRCM collectés auprès des Entreprises (y compris les Entreprises extractives) au taux de 10%. </t>
  </si>
  <si>
    <t>Secteur Pétrolier</t>
  </si>
  <si>
    <t>GAZ DU CAMEROUN</t>
  </si>
  <si>
    <t>Secteur Minier</t>
  </si>
  <si>
    <t>Paiements environnementaux volontaires</t>
  </si>
  <si>
    <t xml:space="preserve">SOCIETE DES EAUX MINERALES DU CAMEROUN                 </t>
  </si>
  <si>
    <t xml:space="preserve">UNITED TRANSPORT AFRICA </t>
  </si>
  <si>
    <t>Commune de Sangmelima</t>
  </si>
  <si>
    <t>Commune de Njombe Penja</t>
  </si>
  <si>
    <t>Commune de Figuil</t>
  </si>
  <si>
    <t>Commune de Njombe-Penja / Commune de LIMBE II / Commune de TOMBEL</t>
  </si>
  <si>
    <t>Commune de Douala 4</t>
  </si>
  <si>
    <t>Yaoundé</t>
  </si>
  <si>
    <t>Commune d'OBALA/Commune de DIBAMBA/Commune BANDJOUN</t>
  </si>
  <si>
    <t>√</t>
  </si>
  <si>
    <t>Mis à jour  : (+) Etude d'impact et consultation communautaire</t>
  </si>
  <si>
    <t>Mis à jour : (+) Paiements env volontaires</t>
  </si>
  <si>
    <t>Mis à jour  : Méthode de valorisation</t>
  </si>
  <si>
    <t>TOTCO</t>
  </si>
  <si>
    <t>Paiements Sociaux (Obl &amp;vol)</t>
  </si>
  <si>
    <t xml:space="preserve">Modifié </t>
  </si>
  <si>
    <t>Paiements environnementaux (Obl &amp;vol)</t>
  </si>
  <si>
    <t>Nouveau formulaire</t>
  </si>
  <si>
    <t>Questionnaire général</t>
  </si>
  <si>
    <t>Formulaire mis à jour</t>
  </si>
  <si>
    <t>Formulaire de déclaration modifié</t>
  </si>
  <si>
    <t>Nouveau formulaire de déclaration</t>
  </si>
  <si>
    <t>Date de création</t>
  </si>
  <si>
    <t>Montant du Capital Social (en FCFA)</t>
  </si>
  <si>
    <t xml:space="preserve">Numéro de Compte Contribuable (NCC) </t>
  </si>
  <si>
    <t xml:space="preserve">Adresse de contact (adresse officielle pour les entités juridiques)
</t>
  </si>
  <si>
    <t xml:space="preserve">L'entreprise est-elle cotée en bourse, ou filiale à 100 % d'une entreprise cotée en bourse ?  □ Oui. □ Non
</t>
  </si>
  <si>
    <t>Effectif 2022</t>
  </si>
  <si>
    <t>Ivoirienne</t>
  </si>
  <si>
    <t>Bloc/permis actifs au 31/12/2022</t>
  </si>
  <si>
    <t>N° du bloc</t>
  </si>
  <si>
    <t>Type</t>
  </si>
  <si>
    <t>Ressources</t>
  </si>
  <si>
    <t xml:space="preserve">Lieu </t>
  </si>
  <si>
    <t>Rapport  d'étude d'impact environnementale</t>
  </si>
  <si>
    <t>Consultations communautaires dans le cadre de l'étude d'impact (*)</t>
  </si>
  <si>
    <t>Nombre de personnes consultés</t>
  </si>
  <si>
    <t>Processus de consultation</t>
  </si>
  <si>
    <t>Y-a-t-il un rapport d'étude d'impact environnementale publique (oui/non)</t>
  </si>
  <si>
    <t>Si oui, ajouter le lien internet</t>
  </si>
  <si>
    <t xml:space="preserve">Si non, préciser les obstacles à la publication </t>
  </si>
  <si>
    <t>Femme</t>
  </si>
  <si>
    <t>Nom du commissaires aux comptes / auditeur</t>
  </si>
  <si>
    <t>Les états financiers de 2022 ont-ils fait l'objet d'un audit? (oui/non)</t>
  </si>
  <si>
    <t>(Si oui, merci de joindre les Etats financiers certifiés de 2022 ou une lettre d'affirmation du CAC)</t>
  </si>
  <si>
    <t xml:space="preserve">Signature et tampon </t>
  </si>
  <si>
    <t xml:space="preserve">FORMULAIRE DE DECLARATION (Paiements / Recettes)
</t>
  </si>
  <si>
    <t>Période couverte : 1er janvier au 31 décembre 2022</t>
  </si>
  <si>
    <t>Les montants déclarés ne contiennent pas des sommes payées/reçues avant le 1er janvier 2022 ou après le 31 décembre 2022;</t>
  </si>
  <si>
    <t>Bloc / N°Permis/N°Autorisation</t>
  </si>
  <si>
    <t>La méthode de valorisation</t>
  </si>
  <si>
    <t xml:space="preserve"> Entreprises Extractives</t>
  </si>
  <si>
    <t>N° du bloc/permis/autorisation</t>
  </si>
  <si>
    <t>Codification en douane de la substance</t>
  </si>
  <si>
    <t>FD3: Déclaration de propriété Effective (A renseigner pour chaque PE identifié)</t>
  </si>
  <si>
    <t>Paiements Sociaux/dépenses quasi fiscales</t>
  </si>
  <si>
    <t xml:space="preserve">DETAIL DES PAIEMENS SOCIAUX </t>
  </si>
  <si>
    <t>A. PAIEMENTS SOCIAUX OBLIGAOIRES</t>
  </si>
  <si>
    <t xml:space="preserve">Identité du Bénéficiaire </t>
  </si>
  <si>
    <t>Région /Commune du bénéficiaire</t>
  </si>
  <si>
    <t xml:space="preserve">Ventilation par genre </t>
  </si>
  <si>
    <t>Base juridique du paiement (Réf de la  convention, Arrêté, décret, etc..)</t>
  </si>
  <si>
    <t>Contrats régissant le niveau et/ou l'allocation des dépenses sociales obligatoires</t>
  </si>
  <si>
    <t>Nom/Structure</t>
  </si>
  <si>
    <t>Fonction/Activité</t>
  </si>
  <si>
    <t>Existe-t-il un contrat exigé par la loi
 (oui/non)</t>
  </si>
  <si>
    <t>La société divulgue-t-elle le contrats ? (oui/non)</t>
  </si>
  <si>
    <t>Si oui, ajouter le lien d'accès</t>
  </si>
  <si>
    <t>(Annexer les conventions si applicable)</t>
  </si>
  <si>
    <t>*Domaines d'intervention: Renseigner les domaines d'interventions selon les catégories suivantes: (Education, Santé, Agriculture, Culture, Capacitation des femmes, Assainissement, Hydraulique, Sports, Appuis divers, etc.)</t>
  </si>
  <si>
    <t>B. PAIEMENTS SOCIAUX VOLONTAIRES</t>
  </si>
  <si>
    <t xml:space="preserve">Bénéficiare </t>
  </si>
  <si>
    <t>Montant e FCFA</t>
  </si>
  <si>
    <t xml:space="preserve">Entreprises Extractives </t>
  </si>
  <si>
    <t>DETAIL DES DEPENSES ENVIRONNEMENTALES OBLIGATOIRES ET VOLONTAIRES</t>
  </si>
  <si>
    <t>Nature du flux</t>
  </si>
  <si>
    <t>Bénéficiaire</t>
  </si>
  <si>
    <t>Cadre juridique pour les dépenses obligatoires (Réf de la  convention, Arrêté, décret, etc..)</t>
  </si>
  <si>
    <t>contrats liés aux dépenses environnementales (obligatoires)</t>
  </si>
  <si>
    <t>La société divulgue-t-elle les contrats liés aux dépensesenvironnementales? (oui/non)</t>
  </si>
  <si>
    <t>DETAIL PROJETS D'INFRASTRUCTURES ET ACCORDS DE TROC</t>
  </si>
  <si>
    <t>Identification de l'accord</t>
  </si>
  <si>
    <t xml:space="preserve">Date de l'accord </t>
  </si>
  <si>
    <t>Date de fin de l'accord</t>
  </si>
  <si>
    <t>Parties Impliquées et responsabilités</t>
  </si>
  <si>
    <t>Type de l'accord</t>
  </si>
  <si>
    <t xml:space="preserve">Conditions économiques et financières </t>
  </si>
  <si>
    <t>Obligation de l'Etat</t>
  </si>
  <si>
    <t>Termes financiers</t>
  </si>
  <si>
    <t>Mécanisme de calcul de la contrepartie</t>
  </si>
  <si>
    <t>Modalités de paiement ou d'échange</t>
  </si>
  <si>
    <t>Ressources Engagées</t>
  </si>
  <si>
    <t>Valeur des Remboursements  en 2022</t>
  </si>
  <si>
    <t>Numéro / Titre de l'accord</t>
  </si>
  <si>
    <t>Nom des parties contractantes et Responsabilités de chaque partie</t>
  </si>
  <si>
    <t>(troc, prêt adossé à des ressources, etc.)</t>
  </si>
  <si>
    <t>Type de ressources engagées/Actifs données</t>
  </si>
  <si>
    <t>Détails des obligations de l'État</t>
  </si>
  <si>
    <t>Prets, subventions et garanties recues de l'Etat ou des sociétés d'Etat</t>
  </si>
  <si>
    <t>Préteur</t>
  </si>
  <si>
    <t>Encours non remboursé au 31/12/2022</t>
  </si>
  <si>
    <t xml:space="preserve">Entreprises  Extractives </t>
  </si>
  <si>
    <t>Quetionnaire général</t>
  </si>
  <si>
    <t>Gestion de l'impact social et environnemental et de genre</t>
  </si>
  <si>
    <t xml:space="preserve">Réponse </t>
  </si>
  <si>
    <t xml:space="preserve">Commentaire </t>
  </si>
  <si>
    <t>La société possède-t-elle une politique de gestion de l'impact social (oui/non)</t>
  </si>
  <si>
    <t>Si oui, est ce qu'elle est conforme aux lignes directrices de l'OCDE/ONU ou un autre standards (oui/non/Autres à préciser)  ?</t>
  </si>
  <si>
    <t>Par exemple : ONU Principes pour l'investissement responsable</t>
  </si>
  <si>
    <t>La société possède-t-elle une politique de gestion de l'impact environnemental (oui/non)</t>
  </si>
  <si>
    <t>Si oui, est ce qu'elle est conforme à la norme ISO 14001 ou à un autre Standards ? (oui/non/Autres à préciser)  ?</t>
  </si>
  <si>
    <t>La société possède-t-elle une politique genre? (oui/non)</t>
  </si>
  <si>
    <t>Si oui, est ce qu'elle est conforme aux principes d’égalité de genre de l’ONU ou à autre standard  ? (oui/non/Autres à préciser)  ?</t>
  </si>
  <si>
    <t>Par exemple : ONU Women’s Empowerment Principles</t>
  </si>
  <si>
    <t>Luttre contre la corruption</t>
  </si>
  <si>
    <t>La société possède-t-elle une politique de lutte contre la corruption? (oui/non)</t>
  </si>
  <si>
    <t>Si oui, est-ce qu'elle couvre l’utilisation qu’elles font des données sur la propriété effective? (oui/non)</t>
  </si>
  <si>
    <t>Normes GAFI, Normes Nationales sur LBC et sur la transparence des bénéficiaires effectifs…</t>
  </si>
  <si>
    <t>Votre politique de lutte contre la corruption est-elle publique? (oui/non)</t>
  </si>
  <si>
    <t>Si oui, mettre le lien de publication</t>
  </si>
  <si>
    <t>Si non, préciser les obstacles à la publication:</t>
  </si>
  <si>
    <t>Emissions de Gaz à effet de serre</t>
  </si>
  <si>
    <t xml:space="preserve"> La société publie-t-elle les émissions de gaz à effet de serre? (oui/non)</t>
  </si>
  <si>
    <t>Accord de Paris, GHG Protocol,..</t>
  </si>
  <si>
    <t>Audit des comptes</t>
  </si>
  <si>
    <t>Les états financiers de 2022 ont-ils fait l'objet d'un audit ? (oui/non)</t>
  </si>
  <si>
    <t>La société publie-t-elle les comptes financiers audités (ou principaux documents financiers le cas échéant)? (oui/non)</t>
  </si>
  <si>
    <t xml:space="preserve">Contenu local </t>
  </si>
  <si>
    <t>Quelles sont les procédures d'approvisionnement en biens et services</t>
  </si>
  <si>
    <t>Mettre les références du Document transmis/ Lien internet expliquant les procédures, les critères d'évaluation et les mesures anticorruption</t>
  </si>
  <si>
    <t xml:space="preserve">Y-a-t-il un plan de passation des marchés ou de Contenu local publié ? </t>
  </si>
  <si>
    <t>(Oui/Non)</t>
  </si>
  <si>
    <t>Lien internet vers le Plan de passation</t>
  </si>
  <si>
    <t>Accessibilité des Avis d’appel d’offres?</t>
  </si>
  <si>
    <t>Lien internet vers le site de publication des Avis d'appel d'offres</t>
  </si>
  <si>
    <t>Est-ce qu'il y a une politique d'accompagnement des fournisseurs locaux ?</t>
  </si>
  <si>
    <t xml:space="preserve">Lien </t>
  </si>
  <si>
    <t>Quelles mesures anticorruption sont en place pour les procédures d'approvisionnement ?</t>
  </si>
  <si>
    <t>Détailler les mesures ici</t>
  </si>
  <si>
    <t xml:space="preserve">Déductions fiscales </t>
  </si>
  <si>
    <t xml:space="preserve">La société a-t-elle bénéficié de déductions et incitations fiscales au cours de 2022? </t>
  </si>
  <si>
    <t>Si oui, indiquer la référence juridique ou contractuelle ?</t>
  </si>
  <si>
    <t xml:space="preserve">Références des clauses légales et/ou contracuelles </t>
  </si>
  <si>
    <t xml:space="preserve">Données sur les reserves </t>
  </si>
  <si>
    <t xml:space="preserve">Renseignez l'estimation des reserves économiques par bloc/Permis   (Pétrole/Gaz/Minerais) </t>
  </si>
  <si>
    <t>4.YAN  CHANG LOGONE DEVELOPMENT COMPANY</t>
  </si>
  <si>
    <t xml:space="preserve">Données à divulguer par projet </t>
  </si>
  <si>
    <t>Hydro</t>
  </si>
  <si>
    <t>NDOKAMA</t>
  </si>
  <si>
    <t>BP 1130 YDE</t>
  </si>
  <si>
    <t>N°000088</t>
  </si>
  <si>
    <t>04ha 08a 37 ca</t>
  </si>
  <si>
    <t>KOUOPTAMO</t>
  </si>
  <si>
    <t>N°000201</t>
  </si>
  <si>
    <t>28ha82a24ca</t>
  </si>
  <si>
    <t>CHINA MEILAN CAMEROON COMPANY</t>
  </si>
  <si>
    <t>NKOM MESSEBE</t>
  </si>
  <si>
    <t>Mfoundi/lekie</t>
  </si>
  <si>
    <t>yaoundé/okola</t>
  </si>
  <si>
    <t>18ha59a07ca</t>
  </si>
  <si>
    <t>N°000325</t>
  </si>
  <si>
    <t>22ha22a83ca</t>
  </si>
  <si>
    <t>Pierre</t>
  </si>
  <si>
    <t>N°000469</t>
  </si>
  <si>
    <t>08ha 97a 34ca</t>
  </si>
  <si>
    <t>CEC</t>
  </si>
  <si>
    <t>EFOK ASSI-NKOZOA</t>
  </si>
  <si>
    <t>N°000424</t>
  </si>
  <si>
    <t>04ha14a25ca</t>
  </si>
  <si>
    <t>LES CARRIERES DE BANDJOUN BP 41 BANDJOUN</t>
  </si>
  <si>
    <t>PETE BANDJOUN</t>
  </si>
  <si>
    <t>KOUNG KHI</t>
  </si>
  <si>
    <t>POUMOUGNE</t>
  </si>
  <si>
    <t>BP 41 BANDJOUN</t>
  </si>
  <si>
    <t>N°007995</t>
  </si>
  <si>
    <t>03ha 31a 79ca</t>
  </si>
  <si>
    <t>EDEA</t>
  </si>
  <si>
    <t>52ha13a27ca</t>
  </si>
  <si>
    <t>PROPRIETE REELLE</t>
  </si>
  <si>
    <t>ARCHIDONA MINERALES S,A, BP 12 546 DOUALA</t>
  </si>
  <si>
    <t>ELIAS PUNGONG</t>
  </si>
  <si>
    <t>nkoteng, lembe yezoum</t>
  </si>
  <si>
    <t>haute sanaga</t>
  </si>
  <si>
    <t>SIMBAN</t>
  </si>
  <si>
    <t>nanga eboko</t>
  </si>
  <si>
    <t>MEMVOUGA</t>
  </si>
  <si>
    <t>nanga eboko et nkoteng</t>
  </si>
  <si>
    <t>NKOBIBA</t>
  </si>
  <si>
    <t>N°000043</t>
  </si>
  <si>
    <t>nanga eboko, nkoteng, lembe</t>
  </si>
  <si>
    <t>WASSA BABOUTE</t>
  </si>
  <si>
    <t>N°000044</t>
  </si>
  <si>
    <t>nanaga eboko nkoteng</t>
  </si>
  <si>
    <t>BISSAGA</t>
  </si>
  <si>
    <t>N°000045</t>
  </si>
  <si>
    <t>AUCAM SARL B.P 5407 YAOUNDE</t>
  </si>
  <si>
    <t>JONATHAN CHARLES HUNT</t>
  </si>
  <si>
    <t>MEYOMESSI</t>
  </si>
  <si>
    <t>DJA ET LOBO</t>
  </si>
  <si>
    <t>NDJELE</t>
  </si>
  <si>
    <t>FER ET SUBSTANCES CONNEXES</t>
  </si>
  <si>
    <t>djoum, oveng meyomessi</t>
  </si>
  <si>
    <t>dja et lobo</t>
  </si>
  <si>
    <t>sud</t>
  </si>
  <si>
    <t>BIKOULA</t>
  </si>
  <si>
    <t>N°000153</t>
  </si>
  <si>
    <t>CAMINA SA BP 33057 YAOUNDE</t>
  </si>
  <si>
    <t>GUILLAUME NEGOU TELA</t>
  </si>
  <si>
    <t>lolodorf et bipindi</t>
  </si>
  <si>
    <t>océan</t>
  </si>
  <si>
    <t>NGOYANG III</t>
  </si>
  <si>
    <t>N°000330</t>
  </si>
  <si>
    <t>lolodorf, efoulan, bipindi</t>
  </si>
  <si>
    <t>mvila et océan</t>
  </si>
  <si>
    <t>NGOYANG II</t>
  </si>
  <si>
    <t>N°000329</t>
  </si>
  <si>
    <t>lolodorf et messondo</t>
  </si>
  <si>
    <t>nyong et kelle et océan</t>
  </si>
  <si>
    <t>centre et sud</t>
  </si>
  <si>
    <t>NGOYANG</t>
  </si>
  <si>
    <t>R4</t>
  </si>
  <si>
    <t>COAST INVESTMENT INTERNATIONAL 35387 YAOUNDE</t>
  </si>
  <si>
    <t>JIANGXI GEO MINERAL DEV CO LTD</t>
  </si>
  <si>
    <t>ndelele et gari gombo</t>
  </si>
  <si>
    <t>kadey et boumba et ngoko</t>
  </si>
  <si>
    <t>NGOUNDI</t>
  </si>
  <si>
    <t>N°000303</t>
  </si>
  <si>
    <t>or et substances connexes</t>
  </si>
  <si>
    <t>GEOCAM GOLD SARL B.P 34375YAOUNDE</t>
  </si>
  <si>
    <t>KOUANKAP NONO GUS DJIBRIL</t>
  </si>
  <si>
    <t>fifinda et nyete</t>
  </si>
  <si>
    <t>BIDOU</t>
  </si>
  <si>
    <t>N°000370</t>
  </si>
  <si>
    <t>OR ET METAUX CONNEXES</t>
  </si>
  <si>
    <t>GEOCAM MINING SARL BP 34375 YDE</t>
  </si>
  <si>
    <t>TATSITSA TCHEUDJOU JEAN PAUL</t>
  </si>
  <si>
    <t>akom 2, bipindi</t>
  </si>
  <si>
    <t>bipindi sud</t>
  </si>
  <si>
    <t>n°000085</t>
  </si>
  <si>
    <t>FER</t>
  </si>
  <si>
    <t>G-MINING SARL B.P 34375 YAOUNDE</t>
  </si>
  <si>
    <t>FRANCK CAMILLE NONO</t>
  </si>
  <si>
    <t>akom2 et niete</t>
  </si>
  <si>
    <t>ADJAP</t>
  </si>
  <si>
    <t>n°000053</t>
  </si>
  <si>
    <t>GOLD LABEL MINING BP 35081 YAOUNDE</t>
  </si>
  <si>
    <t>MOMO MINLO MARIE GISELE EPSE NDANGA NDINGA</t>
  </si>
  <si>
    <t>betare oya et garoua boulai</t>
  </si>
  <si>
    <t>lom et djerem</t>
  </si>
  <si>
    <t>NDOKAYO SUD</t>
  </si>
  <si>
    <t>N°000437</t>
  </si>
  <si>
    <t>OR ET SUBSTANCES CONNEXES</t>
  </si>
  <si>
    <t>GRACAM BP 3582 YAOUNDE</t>
  </si>
  <si>
    <t>JEAN NGAKAM</t>
  </si>
  <si>
    <t>bombe et ndelele</t>
  </si>
  <si>
    <t>kadey</t>
  </si>
  <si>
    <t>N°000463</t>
  </si>
  <si>
    <t xml:space="preserve">HIGHCOUNTRY CAMEROON LTD B.P 726 LIMBE </t>
  </si>
  <si>
    <t>ELONE EMADE GRACE</t>
  </si>
  <si>
    <t>kouoptamo, koutaba, foumb</t>
  </si>
  <si>
    <t>noun</t>
  </si>
  <si>
    <t>ouest</t>
  </si>
  <si>
    <t>N°000205</t>
  </si>
  <si>
    <t>INTERNATIONAL MINING COMPANY BP 35638 YAOUNDE</t>
  </si>
  <si>
    <t>CHANG CHENGDI</t>
  </si>
  <si>
    <t>mintom</t>
  </si>
  <si>
    <t>KOUMOU</t>
  </si>
  <si>
    <t>N°000327</t>
  </si>
  <si>
    <t>TATSITSA TCHIAZE Arlette</t>
  </si>
  <si>
    <t>akom 2, ebolowa, fifinda</t>
  </si>
  <si>
    <t>océan, mvila</t>
  </si>
  <si>
    <t>assok</t>
  </si>
  <si>
    <t>n°000081</t>
  </si>
  <si>
    <t>VALNORD SA B.P 5407YAOUNDE</t>
  </si>
  <si>
    <t>WILLIAM SLATER</t>
  </si>
  <si>
    <t>tchollire et rey bouba</t>
  </si>
  <si>
    <t>mayo rey</t>
  </si>
  <si>
    <t>LABOUM</t>
  </si>
  <si>
    <t>SANTA</t>
  </si>
  <si>
    <t>14ha82a11ca</t>
  </si>
  <si>
    <t>NKWI</t>
  </si>
  <si>
    <t>BAMBOUTOS</t>
  </si>
  <si>
    <t>BABADJOU</t>
  </si>
  <si>
    <t>05ha 05a 56ca</t>
  </si>
  <si>
    <t>BAMESSO-LATET</t>
  </si>
  <si>
    <t>MBOUDA</t>
  </si>
  <si>
    <t>BP 15616 DOUALA</t>
  </si>
  <si>
    <t>N°000331</t>
  </si>
  <si>
    <t>10ha 47a 82ca</t>
  </si>
  <si>
    <t>YALONGO</t>
  </si>
  <si>
    <t>MBAM ET KIM</t>
  </si>
  <si>
    <t>NTUI</t>
  </si>
  <si>
    <t>+237 678 90 92 59</t>
  </si>
  <si>
    <t>N°295</t>
  </si>
  <si>
    <t>06ha87a91ca</t>
  </si>
  <si>
    <t>WAZA</t>
  </si>
  <si>
    <t>LOGONE ET CHARI</t>
  </si>
  <si>
    <t>BP: 3671 DLA</t>
  </si>
  <si>
    <t>N°000248</t>
  </si>
  <si>
    <t>26ha</t>
  </si>
  <si>
    <t>BP 11306 YDE</t>
  </si>
  <si>
    <t>N°000359</t>
  </si>
  <si>
    <t>0,626ha</t>
  </si>
  <si>
    <t>MAYO SAVA</t>
  </si>
  <si>
    <t>TOKOMBERE</t>
  </si>
  <si>
    <t>BP 282 MAROUA</t>
  </si>
  <si>
    <t>N°AR000363</t>
  </si>
  <si>
    <t>05ha07a47ca</t>
  </si>
  <si>
    <t>EKONA</t>
  </si>
  <si>
    <t>MUYUKA</t>
  </si>
  <si>
    <t>BP 1034 YAOUNDE</t>
  </si>
  <si>
    <t>N°000391</t>
  </si>
  <si>
    <t>26ha 29a 81ca</t>
  </si>
  <si>
    <t>PRORIETE REELLE</t>
  </si>
  <si>
    <t>SUBSTANCES</t>
  </si>
  <si>
    <t>CLETUS ENOW BACHUO AKAGBE</t>
  </si>
  <si>
    <t>foumban, magba, ndjimom</t>
  </si>
  <si>
    <t>MFOLAP</t>
  </si>
  <si>
    <t>N°000399</t>
  </si>
  <si>
    <t>RICHARD BATTERSBY</t>
  </si>
  <si>
    <t>edea1, fifinda et kribi</t>
  </si>
  <si>
    <t>sanaga maritime et océan</t>
  </si>
  <si>
    <t>littoral et sud</t>
  </si>
  <si>
    <t>DEHANE II</t>
  </si>
  <si>
    <t>N°000417</t>
  </si>
  <si>
    <t>RUTILE, ILMENITE, ZIRCON, DISTHENE ET AUTRES SUBSTANCES</t>
  </si>
  <si>
    <t>messondo et makondo</t>
  </si>
  <si>
    <t>sanaga ma, océan, nyong et k</t>
  </si>
  <si>
    <t>littoral, centre et sud</t>
  </si>
  <si>
    <t>DEHANE III</t>
  </si>
  <si>
    <t>N°000445</t>
  </si>
  <si>
    <t>ILMENITE, DISTHENE, ZIRCON, OR ET AUTRES SUBSTANCES</t>
  </si>
  <si>
    <t>monatele, bokito, saa</t>
  </si>
  <si>
    <t>lekie, mbam et inoubou et kim</t>
  </si>
  <si>
    <t>NKOTENG II</t>
  </si>
  <si>
    <t>N°000418</t>
  </si>
  <si>
    <t>YANG JIN et ZHANG JIAN</t>
  </si>
  <si>
    <t>batouri et mbang</t>
  </si>
  <si>
    <t>KAGNOL</t>
  </si>
  <si>
    <t xml:space="preserve">saphir et substces connexes </t>
  </si>
  <si>
    <t>TANGYE SOLOMON</t>
  </si>
  <si>
    <t>BETARE OYA</t>
  </si>
  <si>
    <t>BELA II</t>
  </si>
  <si>
    <t>N°000059</t>
  </si>
  <si>
    <t>ABANE MESUMBE STANLY</t>
  </si>
  <si>
    <t>obala, esse, soa</t>
  </si>
  <si>
    <t>mefou et afamba</t>
  </si>
  <si>
    <t>BATCHENGA SUD</t>
  </si>
  <si>
    <t>N°000484</t>
  </si>
  <si>
    <t>lembe yezoum, bdjock</t>
  </si>
  <si>
    <t>haute saga mefou afamba</t>
  </si>
  <si>
    <t>MBANDJOCK</t>
  </si>
  <si>
    <t>n°000004</t>
  </si>
  <si>
    <t>bibe, nsem, minta et nga</t>
  </si>
  <si>
    <t>haute saga</t>
  </si>
  <si>
    <t>NSEM</t>
  </si>
  <si>
    <t>N°000003</t>
  </si>
  <si>
    <t>ERAMET MINES CAMEROUN BP 35580 YDE</t>
  </si>
  <si>
    <t>byo et tibati</t>
  </si>
  <si>
    <t>djerem et mayo byo</t>
  </si>
  <si>
    <t>BANYO</t>
  </si>
  <si>
    <t>n°000103</t>
  </si>
  <si>
    <t>mbam</t>
  </si>
  <si>
    <t>N°000101</t>
  </si>
  <si>
    <t>madjida</t>
  </si>
  <si>
    <t>N°000102</t>
  </si>
  <si>
    <t>timi</t>
  </si>
  <si>
    <t>N°000100</t>
  </si>
  <si>
    <t>tibati</t>
  </si>
  <si>
    <t>djerem</t>
  </si>
  <si>
    <t>N°000099</t>
  </si>
  <si>
    <t>TCHOUDJA TCHOUTA CYRIL</t>
  </si>
  <si>
    <t>moloundou</t>
  </si>
  <si>
    <t>BOUMBA ET NGOKO</t>
  </si>
  <si>
    <t>BOLIMA IV</t>
  </si>
  <si>
    <t>N°000321</t>
  </si>
  <si>
    <t>yokadouma et ngoyla</t>
  </si>
  <si>
    <t>haut nyong et boumba et ng</t>
  </si>
  <si>
    <t>NGATO</t>
  </si>
  <si>
    <t>N°000145</t>
  </si>
  <si>
    <t>COBALT NICKEL ET SUBSTCES CONNEXES</t>
  </si>
  <si>
    <t>MONDJI MORO et MGBTOU PIERRE</t>
  </si>
  <si>
    <t>YOKADOUMA</t>
  </si>
  <si>
    <t>GOBOUMOU NORD</t>
  </si>
  <si>
    <t>N°000390</t>
  </si>
  <si>
    <t>OR, DIAMANT ET SUBSTANCES CONNEXES</t>
  </si>
  <si>
    <t>BOUTANG MBAPOU DENIS AYMARD</t>
  </si>
  <si>
    <t>bamendjou, baham, batiè</t>
  </si>
  <si>
    <t>hauts plateaux, menoua</t>
  </si>
  <si>
    <t>N°000444</t>
  </si>
  <si>
    <t>BAUXITE ET SUBSTANCES CONNEXES</t>
  </si>
  <si>
    <t>ANGYE NSO MAGNUS</t>
  </si>
  <si>
    <t>minta, nanga nguelemendouka</t>
  </si>
  <si>
    <t>haute sanaga haut nyong</t>
  </si>
  <si>
    <t>centre et est</t>
  </si>
  <si>
    <t>MINTA NORD</t>
  </si>
  <si>
    <t>diang, minta et nguelemendou</t>
  </si>
  <si>
    <t>haute sanaga et haut nyong</t>
  </si>
  <si>
    <t>MINTA EST</t>
  </si>
  <si>
    <t>N°000133</t>
  </si>
  <si>
    <t>lembe yezoum, afanloum</t>
  </si>
  <si>
    <t>mefou et afamba, haute saga</t>
  </si>
  <si>
    <t>AFANLOUM</t>
  </si>
  <si>
    <t>N°000136</t>
  </si>
  <si>
    <t>MBOUNDJO JEAN</t>
  </si>
  <si>
    <t>GARI GOMBO</t>
  </si>
  <si>
    <t>GARIGOMBO SUD</t>
  </si>
  <si>
    <t>N°000488</t>
  </si>
  <si>
    <t>LU JIN</t>
  </si>
  <si>
    <t>mayo kani et mayo louti</t>
  </si>
  <si>
    <t>extreme nord et nord</t>
  </si>
  <si>
    <t>MBOURSOU</t>
  </si>
  <si>
    <t>N°000164</t>
  </si>
  <si>
    <t>CALCAIRE MARBRE ET SUBSTANCES CONNEXES</t>
  </si>
  <si>
    <t xml:space="preserve">mayo louti </t>
  </si>
  <si>
    <t>BATAO</t>
  </si>
  <si>
    <t>N°000351</t>
  </si>
  <si>
    <t>ARREY CLETUS ENOW</t>
  </si>
  <si>
    <t xml:space="preserve">nyakokombo mboma </t>
  </si>
  <si>
    <t>haut nyong et nyong foumou</t>
  </si>
  <si>
    <t>MBOMA</t>
  </si>
  <si>
    <t>N°000156</t>
  </si>
  <si>
    <t>minta, belabo diang</t>
  </si>
  <si>
    <t>haute sanaga lom et djerem</t>
  </si>
  <si>
    <t>MINTA IV</t>
  </si>
  <si>
    <t>N°000365</t>
  </si>
  <si>
    <t>minta, mboma</t>
  </si>
  <si>
    <t>LOUM</t>
  </si>
  <si>
    <t>N°000157</t>
  </si>
  <si>
    <t>ayos, akonolinga, nyakokombo</t>
  </si>
  <si>
    <t>haute sanaga nyong mfoumou</t>
  </si>
  <si>
    <t>KOM</t>
  </si>
  <si>
    <t>N°000158</t>
  </si>
  <si>
    <t>nanga et minta nguelemendou</t>
  </si>
  <si>
    <t>MINTA 1</t>
  </si>
  <si>
    <t>N°000155</t>
  </si>
  <si>
    <t>ngoura</t>
  </si>
  <si>
    <t>SAMBA</t>
  </si>
  <si>
    <t>N°000326</t>
  </si>
  <si>
    <t>ELIAS PUPESIE PUNGONG</t>
  </si>
  <si>
    <t>esse</t>
  </si>
  <si>
    <t>haute sanaga mefou et af</t>
  </si>
  <si>
    <t>N°000138</t>
  </si>
  <si>
    <t>bétaré oya et meigga</t>
  </si>
  <si>
    <t>lom et djereme et mbéré</t>
  </si>
  <si>
    <t>MBOYO</t>
  </si>
  <si>
    <t>n°000035</t>
  </si>
  <si>
    <t>bengbis akonolinga</t>
  </si>
  <si>
    <t>dja et lobo nyong et mfou</t>
  </si>
  <si>
    <t xml:space="preserve">centre sud </t>
  </si>
  <si>
    <t>BANGBIS</t>
  </si>
  <si>
    <t>N°000163</t>
  </si>
  <si>
    <t>akono, bikok, ngoumou</t>
  </si>
  <si>
    <t>mefou et af et nyong et k</t>
  </si>
  <si>
    <t>SEKOMBE</t>
  </si>
  <si>
    <t>N°000438</t>
  </si>
  <si>
    <t>dzeng, mfou</t>
  </si>
  <si>
    <t>nyong et soo mefou et af</t>
  </si>
  <si>
    <t>MEBAN</t>
  </si>
  <si>
    <t>N°000161</t>
  </si>
  <si>
    <t>bandjock, bikok, makak ngou</t>
  </si>
  <si>
    <t>nyong et kelle et mefou ak</t>
  </si>
  <si>
    <t>MBOLLO</t>
  </si>
  <si>
    <t>N°000160</t>
  </si>
  <si>
    <t>akonolinga et atok</t>
  </si>
  <si>
    <t>nyong et mfoumou haut ny</t>
  </si>
  <si>
    <t>BEBANG</t>
  </si>
  <si>
    <t>N°000162</t>
  </si>
  <si>
    <t>TIMOTHY JAMES LIVESEY</t>
  </si>
  <si>
    <t>mbe, martap, nganha, ngdre3</t>
  </si>
  <si>
    <t>vina et mayo rey</t>
  </si>
  <si>
    <t>adamaoua et nord</t>
  </si>
  <si>
    <t>GAMBOUKOU</t>
  </si>
  <si>
    <t>N°000409</t>
  </si>
  <si>
    <t>OR LITHIUM NICKEL ET AUTRES SUBSTANCES</t>
  </si>
  <si>
    <t>belabo et nsem</t>
  </si>
  <si>
    <t>lom et djerem et haute sanag</t>
  </si>
  <si>
    <t>MBARGUE</t>
  </si>
  <si>
    <t>bibey, nanga et nsem</t>
  </si>
  <si>
    <t>NDOUMBA</t>
  </si>
  <si>
    <t>N°000140</t>
  </si>
  <si>
    <t>messondo, dizangue,,,</t>
  </si>
  <si>
    <t>océan, sanaga m, nyong et k</t>
  </si>
  <si>
    <t>centre, littoral, sud</t>
  </si>
  <si>
    <t>EDEA SUD</t>
  </si>
  <si>
    <t>N°000460</t>
  </si>
  <si>
    <t>RUTILE, ZIRCON, ILMENITE ET SUBSTANCES CONNEXES</t>
  </si>
  <si>
    <t>nanga, eboko, ayos, akonolinga</t>
  </si>
  <si>
    <t>haute sanaga, nyong et mf</t>
  </si>
  <si>
    <t>ONGOLA</t>
  </si>
  <si>
    <t>N°000459</t>
  </si>
  <si>
    <t>yabassi, dizangue, logbadjeck</t>
  </si>
  <si>
    <t>nkam, sanaga maritime</t>
  </si>
  <si>
    <t>littoral</t>
  </si>
  <si>
    <t>MESSOK</t>
  </si>
  <si>
    <t>FOKAM TAGNE MARTIAL</t>
  </si>
  <si>
    <t>kentzou, batouri</t>
  </si>
  <si>
    <t>BELEBILI</t>
  </si>
  <si>
    <t>N°000471</t>
  </si>
  <si>
    <t>WALTER NJOCK BISSONG</t>
  </si>
  <si>
    <t>KETTE</t>
  </si>
  <si>
    <t>KADEY</t>
  </si>
  <si>
    <t>KOYA</t>
  </si>
  <si>
    <t>N°000468</t>
  </si>
  <si>
    <t>OBEME APPOLINAIRE</t>
  </si>
  <si>
    <t>biwong-bulu, mvanga</t>
  </si>
  <si>
    <t>mvila</t>
  </si>
  <si>
    <t>NKOLEBAN</t>
  </si>
  <si>
    <t>N°000217</t>
  </si>
  <si>
    <t>TATSITSA TCHIAZE ARLETTE</t>
  </si>
  <si>
    <t>ebolowa 2, mvangan, biwong</t>
  </si>
  <si>
    <t>nkoleban</t>
  </si>
  <si>
    <t>n°000217</t>
  </si>
  <si>
    <t>CHRISTOPHER CLEVERLY</t>
  </si>
  <si>
    <t>mindourou</t>
  </si>
  <si>
    <t>haut nyong</t>
  </si>
  <si>
    <t>atsiek</t>
  </si>
  <si>
    <t>n°000047</t>
  </si>
  <si>
    <t>mbg</t>
  </si>
  <si>
    <t>sa</t>
  </si>
  <si>
    <t>n°000046</t>
  </si>
  <si>
    <t>mayos</t>
  </si>
  <si>
    <t>haut nyong et kadey</t>
  </si>
  <si>
    <t>n°000048</t>
  </si>
  <si>
    <t>ALIOUM IBRAHIM</t>
  </si>
  <si>
    <t>akono, ngomedzap, bikok</t>
  </si>
  <si>
    <t>mefou et afamba, et akono</t>
  </si>
  <si>
    <t>ngomedzap II</t>
  </si>
  <si>
    <t>mengueme, akoem</t>
  </si>
  <si>
    <t>mefou et akono, nyong et soo</t>
  </si>
  <si>
    <t>ngomedzap III</t>
  </si>
  <si>
    <t>N°000049</t>
  </si>
  <si>
    <t>YU YANGLIAN</t>
  </si>
  <si>
    <t>KETTE NGABANA</t>
  </si>
  <si>
    <t>N°000470</t>
  </si>
  <si>
    <t>ZOUAM BELINGA SAMUEL GILES</t>
  </si>
  <si>
    <t xml:space="preserve">bétaré oya </t>
  </si>
  <si>
    <t>MEROU</t>
  </si>
  <si>
    <t>N°000464</t>
  </si>
  <si>
    <t>ERAMET CAMEROUN</t>
  </si>
  <si>
    <t>dizangue, dibamba, yabassi</t>
  </si>
  <si>
    <t>MISSOLE</t>
  </si>
  <si>
    <t>N°000152</t>
  </si>
  <si>
    <t>EKEKAM III</t>
  </si>
  <si>
    <t>LOBO</t>
  </si>
  <si>
    <t>TEL 678 418 432</t>
  </si>
  <si>
    <t>N°000431</t>
  </si>
  <si>
    <t>26ha 84a 14ca</t>
  </si>
  <si>
    <t>DOUMDI</t>
  </si>
  <si>
    <t>BP 1081 BAFOUSSAM</t>
  </si>
  <si>
    <t>N°000225</t>
  </si>
  <si>
    <t>30ha 37a 25ca</t>
  </si>
  <si>
    <t>BINYAM</t>
  </si>
  <si>
    <t>MEYOMESSALA</t>
  </si>
  <si>
    <t>BP 282 SANGMELIMA</t>
  </si>
  <si>
    <t>29ha72a99ca</t>
  </si>
  <si>
    <t>MUTENGUENE</t>
  </si>
  <si>
    <t>BP 1181 LIMBE</t>
  </si>
  <si>
    <t>N°000443</t>
  </si>
  <si>
    <t>40ha07a03ca</t>
  </si>
  <si>
    <t>NDOGO</t>
  </si>
  <si>
    <t>AWAE</t>
  </si>
  <si>
    <t>BP 3403 YAOUNDE</t>
  </si>
  <si>
    <t>N°000291</t>
  </si>
  <si>
    <t>13ha 03a 39ca</t>
  </si>
  <si>
    <t xml:space="preserve">PIERRE </t>
  </si>
  <si>
    <t>KANTE LOUM 99</t>
  </si>
  <si>
    <t>BP 15 DIBOMBARI</t>
  </si>
  <si>
    <t>N°000364</t>
  </si>
  <si>
    <t>20ha77a59ca</t>
  </si>
  <si>
    <t>BOBOYO</t>
  </si>
  <si>
    <t>MAYO KANI</t>
  </si>
  <si>
    <t>KAELE</t>
  </si>
  <si>
    <t>BP 40 KAELE</t>
  </si>
  <si>
    <t>N°000005</t>
  </si>
  <si>
    <t>09ha 91a 44ca</t>
  </si>
  <si>
    <t>05 ans</t>
  </si>
  <si>
    <t>TCHABBAL</t>
  </si>
  <si>
    <t>VINA</t>
  </si>
  <si>
    <t>NGAOUNDERE III</t>
  </si>
  <si>
    <t>BP 34113 YAOUNDE</t>
  </si>
  <si>
    <t>N°000476</t>
  </si>
  <si>
    <t>10ha46a53ca</t>
  </si>
  <si>
    <t>Minier</t>
  </si>
  <si>
    <t>NON</t>
  </si>
  <si>
    <t>NON RENSEIGNE</t>
  </si>
  <si>
    <t>NON DISPONIBLE</t>
  </si>
  <si>
    <t>Association MAKOM MA MATANDA</t>
  </si>
  <si>
    <t>Soutien à l'initiative WORLD CLEAN DAY de la journee mondiale du nettoyage participatif</t>
  </si>
  <si>
    <t>Délégation Régionale de l'Environnement de la Protection de laNature et du Développement Durable</t>
  </si>
  <si>
    <t>Aide achat plantes pour reboisement</t>
  </si>
  <si>
    <t>MBOUNGSEMI MARTHE</t>
  </si>
  <si>
    <t>SOUMANA ISSA</t>
  </si>
  <si>
    <t>YIMA JOSEPH</t>
  </si>
  <si>
    <t>BIYANDI AURELIEN</t>
  </si>
  <si>
    <t>DODO FAROUKOU</t>
  </si>
  <si>
    <t>Section 5.5.4 PGE de COTCO Vol. 2</t>
  </si>
  <si>
    <t>DJITA Martin</t>
  </si>
  <si>
    <t>LASSOWA</t>
  </si>
  <si>
    <t>KANGA ALBERT</t>
  </si>
  <si>
    <t>NDEMA ABEL</t>
  </si>
  <si>
    <t>ELOUNDOU Felix Marie</t>
  </si>
  <si>
    <t>MVOGO Eugène</t>
  </si>
  <si>
    <t>ELOUNDOU ABOUNA</t>
  </si>
  <si>
    <t>FOUDA OYE</t>
  </si>
  <si>
    <t>BEKONO OWONA</t>
  </si>
  <si>
    <t>MINKOULOU Veuve OUATSOGO</t>
  </si>
  <si>
    <t>KIDICK MICHEL</t>
  </si>
  <si>
    <t>ADJAB NZIE IRENE</t>
  </si>
  <si>
    <t>YANGA MAYOH</t>
  </si>
  <si>
    <t>NZOUERMIKALE DAVID MARCEL</t>
  </si>
  <si>
    <t>NZAMEYO RACHEL SUZY</t>
  </si>
  <si>
    <t>MANDTOUMBI SIMON</t>
  </si>
  <si>
    <t>NGOUAN JULIENNE</t>
  </si>
  <si>
    <t>GADJI</t>
  </si>
  <si>
    <t>KINGA SEVERIN</t>
  </si>
  <si>
    <t>BIKAN</t>
  </si>
  <si>
    <t>NPEMI</t>
  </si>
  <si>
    <t>MEKINDA MENELI</t>
  </si>
  <si>
    <t>NDANGA MEKADI THIERRY</t>
  </si>
  <si>
    <t>NOMO JULIENNE</t>
  </si>
  <si>
    <t>ONDOPO EDOUA</t>
  </si>
  <si>
    <t>MEKADI FRANCOIS</t>
  </si>
  <si>
    <t>NGOMEDONG PAUL</t>
  </si>
  <si>
    <t>EBEL NDJOUMI GAITHER</t>
  </si>
  <si>
    <t>YEM ACHILLE</t>
  </si>
  <si>
    <t>LASOWA</t>
  </si>
  <si>
    <t>TCHOYA PAULINE</t>
  </si>
  <si>
    <t>NARGABA BADANG HERVE</t>
  </si>
  <si>
    <t>MBONCHANG</t>
  </si>
  <si>
    <t>NGBANDJO GANKELE YERIMA</t>
  </si>
  <si>
    <t>KARANG MADELEINE</t>
  </si>
  <si>
    <t>GARBA YERIMA</t>
  </si>
  <si>
    <t>ALOMA JEAN BAPTISTE</t>
  </si>
  <si>
    <t>Liste des sociétés du périmètre n’ayant pas envoyé des données sur la propriété effective</t>
  </si>
  <si>
    <t>Annexe 1 – Détail de soumission des formulaires de déclaration signés et certifiés</t>
  </si>
  <si>
    <t>Annexe 2 – Détail du questionnaire général</t>
  </si>
  <si>
    <t>Annexe 19 – Définition des flux</t>
  </si>
  <si>
    <t>Rapport ITIE 2022</t>
  </si>
  <si>
    <t>Cours SNH</t>
  </si>
  <si>
    <t>SNH M</t>
  </si>
  <si>
    <t>SNH F</t>
  </si>
  <si>
    <t>22/02/2070-ks02/04</t>
  </si>
  <si>
    <t>20/02/2036-KS01/03</t>
  </si>
  <si>
    <t>VITOL S.A.</t>
  </si>
  <si>
    <t>22/03/2073-ks02/05</t>
  </si>
  <si>
    <t>UNIPEC</t>
  </si>
  <si>
    <t>22/03/2071-ks04/08</t>
  </si>
  <si>
    <t>22/03/2075-ks06/09</t>
  </si>
  <si>
    <t>SHELL INTERNATIONAL</t>
  </si>
  <si>
    <t>22/06/127-s/10</t>
  </si>
  <si>
    <t>22/03/2077-ks08/12</t>
  </si>
  <si>
    <t>22/08/2078-ks09/13</t>
  </si>
  <si>
    <t>22/10/2079-ks09/15</t>
  </si>
  <si>
    <t>22/09/128-S/16</t>
  </si>
  <si>
    <t>22/11/2081-ks14/17</t>
  </si>
  <si>
    <t>22/11/2083-KS/19</t>
  </si>
  <si>
    <t>22/12/2084/KS15/21</t>
  </si>
  <si>
    <t>22/12/129-LS/22</t>
  </si>
  <si>
    <t>Lokele</t>
  </si>
  <si>
    <t>BBL</t>
  </si>
  <si>
    <t>Lokele Crude Oil</t>
  </si>
  <si>
    <t>Unipec UK Company Limited</t>
  </si>
  <si>
    <t>2072/KA03/2022</t>
  </si>
  <si>
    <t>Kole</t>
  </si>
  <si>
    <t>Kole Crude Oil</t>
  </si>
  <si>
    <t>783/LA/22</t>
  </si>
  <si>
    <t>FRANCE</t>
  </si>
  <si>
    <t>2082/KA13/2022</t>
  </si>
  <si>
    <t>787/LA/22</t>
  </si>
  <si>
    <t>USA</t>
  </si>
  <si>
    <t>780/LA/2022</t>
  </si>
  <si>
    <t>27.04.2022</t>
  </si>
  <si>
    <t>UNIPEC UK Cameroon Limited</t>
  </si>
  <si>
    <t>UK</t>
  </si>
  <si>
    <t>2076/KP07/2022</t>
  </si>
  <si>
    <t>bbls</t>
  </si>
  <si>
    <t>KOLE RDR</t>
  </si>
  <si>
    <t>GLENCORE Energy UK LTD</t>
  </si>
  <si>
    <t>2080/KP11/2022</t>
  </si>
  <si>
    <t>SHELL INTERNATIONAL TRADING &amp; SHIPPING</t>
  </si>
  <si>
    <t>2085/KP16/2022</t>
  </si>
  <si>
    <t>2070/KS01/2022</t>
  </si>
  <si>
    <t>MOUDI D1</t>
  </si>
  <si>
    <t>2071/KS02/2022</t>
  </si>
  <si>
    <t>2073/KS04/2022</t>
  </si>
  <si>
    <t>2057/KS06/2022</t>
  </si>
  <si>
    <t>2077/KS08/2022</t>
  </si>
  <si>
    <t>2078/KS09/2022</t>
  </si>
  <si>
    <t>2079/KS09/2022</t>
  </si>
  <si>
    <t>2081/KS12/2022</t>
  </si>
  <si>
    <t>2083/KS14/2022</t>
  </si>
  <si>
    <t>2084/KS15/2022</t>
  </si>
  <si>
    <t>2086/KS17/2022</t>
  </si>
  <si>
    <t>CPP MOABI</t>
  </si>
  <si>
    <t xml:space="preserve"> MOABI</t>
  </si>
  <si>
    <t>126-S</t>
  </si>
  <si>
    <t>127-S</t>
  </si>
  <si>
    <t>128-S</t>
  </si>
  <si>
    <t>129-S</t>
  </si>
  <si>
    <t>CPP SANAGA</t>
  </si>
  <si>
    <t>CONDENSAT KPDC</t>
  </si>
  <si>
    <t>CONDENSAT FLNG</t>
  </si>
  <si>
    <t>CODE MINIER</t>
  </si>
  <si>
    <t>PERENCO PERCAM</t>
  </si>
  <si>
    <t>PERENCO PRDR</t>
  </si>
  <si>
    <t>GLENCORE EXPLORATION LTD</t>
  </si>
  <si>
    <t xml:space="preserve">NOBLE ENERGY </t>
  </si>
  <si>
    <t>Response</t>
  </si>
  <si>
    <t>Pas en tant que telle</t>
  </si>
  <si>
    <t>Absence de site web</t>
  </si>
  <si>
    <t>Absence de plateforme dédiée</t>
  </si>
  <si>
    <t>There are a set of policies on Addax Website, concerning Procurement Policy &amp; Procedure, Compliance Policy, Anti-Corruption Policy, Code of Conduct and so on.</t>
  </si>
  <si>
    <t>Documents transmis</t>
  </si>
  <si>
    <t>1. Employees' behaviors in procurement activities shall comply with the company’s Global Code of Business Conduct and its inclusion of the Global General Policy of Anti-Corruption in particular.
2. When conducting procurement activities / supplier management, Employees shall abide by the Global Code of Business Conduct, Global General Policy of Antitrust and Anti-unfair Competition, Global General Policy of Anti-money Laundering and Anti-terrorist Financing in particular, all included in the Online Global Code of Conduct training. 
3. "Nine Prohibition" Policy to ensure high level of integrity in Procurement &amp; Prevent corruption.</t>
  </si>
  <si>
    <t>Le Code Petrolier</t>
  </si>
  <si>
    <t>RDR: 45,017,698 BBL / MA:22,370,000 / DISSONI:3,350,294BBL</t>
  </si>
  <si>
    <t>IROKO: 5,850,000 BBL</t>
  </si>
  <si>
    <t>Espagne</t>
  </si>
  <si>
    <t>France</t>
  </si>
  <si>
    <t xml:space="preserve">*Vente pétrole brut - part de l'Etat </t>
  </si>
  <si>
    <t xml:space="preserve">*Vente pétrole brut - part de SNH </t>
  </si>
  <si>
    <t>Modèle de déclaration</t>
  </si>
  <si>
    <t>Regime étendu</t>
  </si>
  <si>
    <t xml:space="preserve"> Volume</t>
  </si>
  <si>
    <t>Poids en Kg</t>
  </si>
  <si>
    <t xml:space="preserve">Unité de volume
</t>
  </si>
  <si>
    <t>777/LS/22</t>
  </si>
  <si>
    <t>EXD</t>
  </si>
  <si>
    <t>ESSXXX</t>
  </si>
  <si>
    <t>baril</t>
  </si>
  <si>
    <t>270900100000: Huiles brutes de pétrole</t>
  </si>
  <si>
    <t>SOCIETE GENERALE PARIS</t>
  </si>
  <si>
    <t>778/LS/22</t>
  </si>
  <si>
    <t>779/LS/22</t>
  </si>
  <si>
    <t>SHELL INTERNATIONAL TRAIDING AND SHIPPING COMPANY LIMITED</t>
  </si>
  <si>
    <t>2075/KS06/2022</t>
  </si>
  <si>
    <t>781/LS/22</t>
  </si>
  <si>
    <t>EXXONMOBILSALE SAND SUPPLY  LLC</t>
  </si>
  <si>
    <t>782/LS/22</t>
  </si>
  <si>
    <t>2079/KS10/2022</t>
  </si>
  <si>
    <t>784/LS/22</t>
  </si>
  <si>
    <t>785/LS/2022</t>
  </si>
  <si>
    <t>786/LS/22</t>
  </si>
  <si>
    <t>2086/KS17</t>
  </si>
  <si>
    <t>PDR</t>
  </si>
  <si>
    <t>Glencore energy UK LIMITED</t>
  </si>
  <si>
    <t xml:space="preserve">UNIPEC UK COMPANY LIMITED </t>
  </si>
  <si>
    <t>780/LA/22</t>
  </si>
  <si>
    <t>GREAT BRITAIN</t>
  </si>
  <si>
    <t>2074/KG05/2022</t>
  </si>
  <si>
    <t>SOCIETES</t>
  </si>
  <si>
    <t>GRANULATS</t>
  </si>
  <si>
    <t>LATERITES</t>
  </si>
  <si>
    <t>CALCAIRE/MARBRE</t>
  </si>
  <si>
    <t>ZHONG GUO</t>
  </si>
  <si>
    <t>VASTE</t>
  </si>
  <si>
    <t>SOMIYA</t>
  </si>
  <si>
    <t>CHINA LINXIANG</t>
  </si>
  <si>
    <t>GAODA</t>
  </si>
  <si>
    <t>CARRIERES MODERNES</t>
  </si>
  <si>
    <t>LCC</t>
  </si>
  <si>
    <t>JINLI</t>
  </si>
  <si>
    <t>TOTAL CENTRE</t>
  </si>
  <si>
    <t>CARRIERE ORIENTALE DE BERTOUA</t>
  </si>
  <si>
    <t>TOTAL EST</t>
  </si>
  <si>
    <t>EXTREME-NORD</t>
  </si>
  <si>
    <t>SOTCOCOG TAGALAI</t>
  </si>
  <si>
    <t>SOTCOCOG LALAWAI</t>
  </si>
  <si>
    <t>TOTAL EXTREME NORD</t>
  </si>
  <si>
    <t>WOURI</t>
  </si>
  <si>
    <t>TOTAL LITTORAL</t>
  </si>
  <si>
    <t>DREAMLAND</t>
  </si>
  <si>
    <t>KENDELY</t>
  </si>
  <si>
    <t>AURORA</t>
  </si>
  <si>
    <t>TOTAL NORD OUEST</t>
  </si>
  <si>
    <t>CMG</t>
  </si>
  <si>
    <t>RAZEL NJINGOUMBE</t>
  </si>
  <si>
    <t>RAZEL TESSE</t>
  </si>
  <si>
    <t>RAZEL BAMESSO</t>
  </si>
  <si>
    <t>CHINA LONGTENG</t>
  </si>
  <si>
    <t>TOTAL OUEST</t>
  </si>
  <si>
    <t>GAODA (AFANEGONG)</t>
  </si>
  <si>
    <t>GAODA (EYEK)</t>
  </si>
  <si>
    <t>CHEC</t>
  </si>
  <si>
    <t xml:space="preserve">TOTAL SUD </t>
  </si>
  <si>
    <t>CHINA MINHUI QUARRY</t>
  </si>
  <si>
    <t>CHARIOT LTD</t>
  </si>
  <si>
    <t>EXTTECHOCAM</t>
  </si>
  <si>
    <t>DANGOTE LIMBE</t>
  </si>
  <si>
    <t>ZADIC</t>
  </si>
  <si>
    <t>STARLINE</t>
  </si>
  <si>
    <t>SILICE PURE</t>
  </si>
  <si>
    <t>STERN</t>
  </si>
  <si>
    <t>PAGE INT</t>
  </si>
  <si>
    <t>WE THANK</t>
  </si>
  <si>
    <t>Nyinga Kamchor</t>
  </si>
  <si>
    <t>ACHIRI EPHRAIN</t>
  </si>
  <si>
    <t>TOTAL SUD OUEST</t>
  </si>
  <si>
    <t>TOTAL NORD</t>
  </si>
  <si>
    <t>TOTAL SUBSTANCES</t>
  </si>
  <si>
    <t>TOTAL TAE</t>
  </si>
  <si>
    <t>Bloc / Permis</t>
  </si>
  <si>
    <t>PRIX OFFICIEL MOYEN ANNUEL (USD)</t>
  </si>
  <si>
    <t>COURS MOYEN ANNUEL</t>
  </si>
  <si>
    <t>1 Parts d'huile de la SNH-Etat (Pétrole)</t>
  </si>
  <si>
    <t xml:space="preserve">JANVIER </t>
  </si>
  <si>
    <t xml:space="preserve">LOKELE </t>
  </si>
  <si>
    <t>FEVRIER</t>
  </si>
  <si>
    <t xml:space="preserve">MARS </t>
  </si>
  <si>
    <t>AVRIL</t>
  </si>
  <si>
    <t>MAI</t>
  </si>
  <si>
    <t>JUIN</t>
  </si>
  <si>
    <t>JUILLET</t>
  </si>
  <si>
    <t>AOÛT</t>
  </si>
  <si>
    <t>SEPTEMBRE</t>
  </si>
  <si>
    <t>OCTOBRE</t>
  </si>
  <si>
    <t>NOVEMBRE</t>
  </si>
  <si>
    <t>DÉCEMBRE</t>
  </si>
  <si>
    <t>ajustement annuel</t>
  </si>
  <si>
    <t>TOTAL LOKELE</t>
  </si>
  <si>
    <t>MOKOKO WEST</t>
  </si>
  <si>
    <t>TOTAL Mokoko west</t>
  </si>
  <si>
    <t>JANVIER</t>
  </si>
  <si>
    <t xml:space="preserve">IROKO </t>
  </si>
  <si>
    <t>FÉVRIER</t>
  </si>
  <si>
    <t>MARS</t>
  </si>
  <si>
    <t>co</t>
  </si>
  <si>
    <t>TOTAL IROKO PROFIT OIL ETAT</t>
  </si>
  <si>
    <t>TOTAL IROKO Q/P ETAT CONTRACTANT</t>
  </si>
  <si>
    <t>RDR CLASSIQUE</t>
  </si>
  <si>
    <t>TOTAL RDR</t>
  </si>
  <si>
    <t>RDR MARGINAUX</t>
  </si>
  <si>
    <t>RDR UNITISE</t>
  </si>
  <si>
    <t>RDR ACCORD 90</t>
  </si>
  <si>
    <t>TOTAL DISSONI PROFIT OIL ETAT</t>
  </si>
  <si>
    <t>TOTAL DISSONI Q/P ETAT CONTRACTANT</t>
  </si>
  <si>
    <t>TOTAL MOUDI</t>
  </si>
  <si>
    <t>TOTAL MOABI Profit Oil</t>
  </si>
  <si>
    <t>TOTAL MOABI cost Oil</t>
  </si>
  <si>
    <t>TOTAL BOLONGO Profit Oil</t>
  </si>
  <si>
    <t>TOTAL EBOME</t>
  </si>
  <si>
    <t>TOTAL PROFIT OIL MVIA</t>
  </si>
  <si>
    <t>Total Général des Parts d'huile de la SNH-Etat (Pétrole)</t>
  </si>
  <si>
    <t>3 Parts d'huile de la SNH-Etat (Condensat)</t>
  </si>
  <si>
    <t>CONDENSAT SANAGA SUD</t>
  </si>
  <si>
    <t xml:space="preserve">SANAGA SUD </t>
  </si>
  <si>
    <t>TOTAL CONDENSAT SANAGA SUD PROFIT OIL ETAT</t>
  </si>
  <si>
    <t>TOTAL CONDENSAT SANAGA SUD Q/P ETAT CONTRACTANT</t>
  </si>
  <si>
    <t>Total Général des parts d'huile de la SNH-ETAT (Condensat)</t>
  </si>
  <si>
    <t>2 Parts d'huile de la SNH-Etat (Gaz)</t>
  </si>
  <si>
    <t>Prix moyen officiel annuel de vente de gaz (FCFA)</t>
  </si>
  <si>
    <t>GAZ SANAGA FLNG</t>
  </si>
  <si>
    <t>MSCF</t>
  </si>
  <si>
    <t xml:space="preserve">TOTAL GAZ SANAGA FLNG PROFIT OIL ETAT </t>
  </si>
  <si>
    <t>TOTAL GAZ SANAGA FLNG Q/P ETAT CONTRACTANT</t>
  </si>
  <si>
    <t>Total Général Gaz Sanaga Sud FLNG Q/P ETAT Contractant</t>
  </si>
  <si>
    <t>GAZ SANAGA KPDC</t>
  </si>
  <si>
    <t>TOTAL GAZ SANAGA KPDC PROFIT OIL ETAT</t>
  </si>
  <si>
    <t>TOTAL GAZ SANAGA KPDC Q/P ETAT CONTRACTANT</t>
  </si>
  <si>
    <t>Total Général Gaz Sanaga Sud KPDC Q/P ETAT Contractant</t>
  </si>
  <si>
    <t>TM</t>
  </si>
  <si>
    <t>TOTAL GPL SANAGA SUD Q/P ETAT PROFIT GAZ</t>
  </si>
  <si>
    <t>TOTAL GPL SANAGA SUD Q/P ETAT CONTRACTANT COST GAZ</t>
  </si>
  <si>
    <t>Total Général GPL Sanaga Sud Q/P ETAT Contractant</t>
  </si>
  <si>
    <t>TOTAL GAZ Q/P ETAT CONTRACTANT</t>
  </si>
  <si>
    <t xml:space="preserve">TOTAL GAZ ROYALTY  ETAT </t>
  </si>
  <si>
    <t>TOTAL CONDENSAT Q/P ETAT CONTRACTANT</t>
  </si>
  <si>
    <t xml:space="preserve">TOTAL CONDENSAT ROYALTY  ETAT </t>
  </si>
  <si>
    <t>Tableau 24 - Définition des risques pour la sélection de l'échantillon pour la revue des procédures d'octroi/transfert des titres minier</t>
  </si>
  <si>
    <t>Risques</t>
  </si>
  <si>
    <t>Facteurs d'évaluation</t>
  </si>
  <si>
    <t>Il s’agit du risque qu’un écart ou une erreur affectant la conformité se produise.</t>
  </si>
  <si>
    <t>Risque lié à la capacité demandeur</t>
  </si>
  <si>
    <t>Il s’agit du risque lié à la capacité du demandeur ou acquéreur à honorer ses engagements contractuels et légaux se rapportant au titre ou contrat obtenu.</t>
  </si>
  <si>
    <t>Il s’agit du risque qu’un acte de fraude ou de corruption soit perpétré à des fins privées, soit lors du processus d’octroi ou de transfert.</t>
  </si>
  <si>
    <t>Tableau 25 - Facteurs d’évaluation des risques pour la sélection de l'échantillon pour la revue des procédures d'octroi/transfert des titres miniers</t>
  </si>
  <si>
    <t>Risque lié à la procédure</t>
  </si>
  <si>
    <t>Pour l’évaluation des risques, les données suivantes ont été collectées :</t>
  </si>
  <si>
    <t xml:space="preserve">Informations collectées </t>
  </si>
  <si>
    <t xml:space="preserve">Risque lié à la procédure </t>
  </si>
  <si>
    <t xml:space="preserve">Risque lié à la fraude et la corruption </t>
  </si>
  <si>
    <t>Trois (3) catégories de risques ont été identifiées en rapport avec la vérification de la conformité des octrois et transferts des titres miniers. Le détail de ces risques se présente comme suit :</t>
  </si>
  <si>
    <t>Risque lié à la procédure </t>
  </si>
  <si>
    <t>Risque lié à la fraude et à la corruption </t>
  </si>
  <si>
    <t>Pour l’évaluation du niveau des risques identifiés, les facteurs suivants ont été pris en compte :</t>
  </si>
  <si>
    <t>Risque lié à la fraude et la corruption </t>
  </si>
  <si>
    <t>Examen de rapports  d'étude d'impact environnemental et social et audit environnemental</t>
  </si>
  <si>
    <t>TDR d'étude d'impact environnemental et social</t>
  </si>
  <si>
    <t>SETP SARL</t>
  </si>
  <si>
    <t>STE FERREIRA AFRICA</t>
  </si>
  <si>
    <t>INDUSTRIE HUSSEINI</t>
  </si>
  <si>
    <t xml:space="preserve">CHINA LONGHUI SARL </t>
  </si>
  <si>
    <t xml:space="preserve">CIMENCAM </t>
  </si>
  <si>
    <t>CAMFUDA MINING SARL</t>
  </si>
  <si>
    <t xml:space="preserve">E &amp; M GLOBAL MINING SARL </t>
  </si>
  <si>
    <t>STE SANO SA</t>
  </si>
  <si>
    <t>Type de procédure</t>
  </si>
  <si>
    <t>Obtention d'un permis d'exploitation des substances de carrières petite mine Or</t>
  </si>
  <si>
    <t>Numéro de la procédure</t>
  </si>
  <si>
    <t xml:space="preserve">PROCEDURE N°10/DM/I </t>
  </si>
  <si>
    <t>Numéro du permis</t>
  </si>
  <si>
    <t>Nom du Bénéficiaire</t>
  </si>
  <si>
    <t>Superficie</t>
  </si>
  <si>
    <t>Référence légale</t>
  </si>
  <si>
    <t>Contrôle</t>
  </si>
  <si>
    <t>Test</t>
  </si>
  <si>
    <t>Oui/Non/NA/Absent</t>
  </si>
  <si>
    <t>Document à vérifier</t>
  </si>
  <si>
    <t>Art 15-5) de la Loi n°2016‐17 du 14 décembre 2016 portant Code minier</t>
  </si>
  <si>
    <t>Le demandeur est t'il une personne morale de droit privé camerounais ?</t>
  </si>
  <si>
    <t>Le demandeur doit être une personne morale de droit privé camerounais</t>
  </si>
  <si>
    <t>Dossier de demande</t>
  </si>
  <si>
    <t>"Seules les personnes morales de droit camerounais exerçant dans le secteur minier peuvent obtenir un titre minier"</t>
  </si>
  <si>
    <t>Guide de l’usager du MINMIDT PROCEDURE N°03 /DM/I 2016</t>
  </si>
  <si>
    <t>"être une personne morale"
"avoir une représentation au Cameroun"</t>
  </si>
  <si>
    <t>Art 5 du Décret N° 2002/648/PM du 26 mars 2002</t>
  </si>
  <si>
    <t>"S'il s'agit d'une personne physique :
• Son adresse et sa nationalité ;
• La preuve de son identité; "</t>
  </si>
  <si>
    <t>Abrogé avec le nouveau code minier pour les titres miniers (Voir Article 15-5)</t>
  </si>
  <si>
    <t>"S'il s'agit d'une personne morale:
• Les statuts de la personne morale, le dernier rapport annuel, ou à défaut état bancaire des
biens financiers;
• La liste des membres du conseil d'administration, la liste des personnes habilitées à signer
au nom de la société, leur nationalité et leurs adresses respectives"</t>
  </si>
  <si>
    <t>Le nom de la société, la nationalité et les adresses doivent être mentionnées.</t>
  </si>
  <si>
    <t>La demande est elle conforme dans la forme à la règlementation en vigueur?</t>
  </si>
  <si>
    <t>L' adresse des personnes habilitées à signer doit être mentionnée dans la demande</t>
  </si>
  <si>
    <t>Absent</t>
  </si>
  <si>
    <t>Adresse non mentionnée du propriétaire</t>
  </si>
  <si>
    <t>Art 3 du Décret N° 2002/648/PM du 26 mars 2002</t>
  </si>
  <si>
    <t xml:space="preserve"> "(1) Tout demandeur d'un titre minier, d'une autorisation ou d'un permis, est tenu
d'avoir une adresse ou une représentation en communiquée au ministre chargé des mines."</t>
  </si>
  <si>
    <t xml:space="preserve">"- S'il s'agit d'une personne morale: 
• Les statuts de la personne morale, le dernier rapport annuel, ou à défaut état bancaire des 
biens financiers; 
• La liste des membres du conseil d'administration, la liste des personnes habilitées à signer 
au nom de la société, leur nationalité et leurs adresses respectives. ." </t>
  </si>
  <si>
    <t>La liste des personnes habiletées à signer au nom de la société ainsi que leur nationalité et adresses respectives doivent être mentionnées.</t>
  </si>
  <si>
    <t>Adresse non mentionnée des personnes habilitées à signer. Absence du rapport annuel ou état bancaire des biens financiers.</t>
  </si>
  <si>
    <t>• La liste des membres du conseil d'administration</t>
  </si>
  <si>
    <t>La liste des membres du conseil d'administration doit être fournie</t>
  </si>
  <si>
    <t>"Toute demande d'attribution d'un titre minier, d'une autorisation, d'un permis ou d'approbation d'une transaction est adressée au ministre chargé des mines en triple exemplaire dont l'original timbré au tarif en vigueur."</t>
  </si>
  <si>
    <t>La demande doit est être adressée au Ministre des Mines</t>
  </si>
  <si>
    <t>Art 4 du Décret N° 2002/648/PM du 26 mars 2002 – fixant les modalités
d'application de la loi N° 001 du 16 avril 2001 Portant code Minier</t>
  </si>
  <si>
    <t>"Toute demande et autre document produit soit par un requérant, soit par un
titulaire sont rédigés en français ou en anglais."</t>
  </si>
  <si>
    <t>La demande doit être établie en français ou en anglais</t>
  </si>
  <si>
    <t>"Ils sont datés</t>
  </si>
  <si>
    <t xml:space="preserve">La demande (originale et copies) doivent être datées, </t>
  </si>
  <si>
    <t>signés,</t>
  </si>
  <si>
    <t>La demande (originale et copies) doivent être signés,</t>
  </si>
  <si>
    <t>timbrés au tarif en vigueur"</t>
  </si>
  <si>
    <t>La demande (originale et copies) doivent être timbrées</t>
  </si>
  <si>
    <t>signée et timbrée au tarif en vigeur (timbre 1000 Frcs en 2017)</t>
  </si>
  <si>
    <t>" Lorsque la loi requiert d'une demande soit introduite en plusieurs exemplaires, les documents
joints sont fournis en autant d'exemplaires"</t>
  </si>
  <si>
    <t>Les documents justificatifs joints doivent être produits en 2 copies :</t>
  </si>
  <si>
    <t>Les documents justificatifs joints doivent être produits 1 original</t>
  </si>
  <si>
    <t>Original de la demande</t>
  </si>
  <si>
    <t xml:space="preserve">Les documents justificatifs joints doivent être produits en 2 copies </t>
  </si>
  <si>
    <t>Copies de la demande</t>
  </si>
  <si>
    <t xml:space="preserve">"Un mandataire qui introduit une demande au nom d'un acquérant, d'un titulaire d'un titre minier, d'un permis ou d'une autorisation, doit justifier de son identité, de sa qualité, de son adresse et de son pouvoir." </t>
  </si>
  <si>
    <t>En cas de mandataire désigné la demande doit être appuyée d'une procuration ou tout document donnat pouvoir au mandataire. Les adresses à mentionner sont celles du mandataire.</t>
  </si>
  <si>
    <t>Dossier de demande et ou procuration</t>
  </si>
  <si>
    <t>"demande timbrée au tarif en vigueur, assortie de deux copies, adressée au ministre"</t>
  </si>
  <si>
    <t>La demande doit être et assortie de deux copies :</t>
  </si>
  <si>
    <t>01 Original</t>
  </si>
  <si>
    <t>02 exemplaires</t>
  </si>
  <si>
    <t>Art 22 du Décret-n°2014-1882-PM-du-04-Juillet-2014</t>
  </si>
  <si>
    <t>La demande at'elle été effectuée sur le modèle de fiche fourni?</t>
  </si>
  <si>
    <t>La demande doit effectuée sur le modèle de fiche fourni</t>
  </si>
  <si>
    <t>Copie de la Dossier de demande</t>
  </si>
  <si>
    <t>" (3) La demande de renouvellement d'un permis de reconnaissance, d'un permis de recherche ou d'un permis d'exploitation est adressée au Ministre chargé des Mines et de la Géologie, suivant le modèle fiche fourni par l'Administration chargée des mines."</t>
  </si>
  <si>
    <t>La demande de renouvellement est t'elle complétée uniquement des documents modifiés?</t>
  </si>
  <si>
    <t>"Chaque demande renouvellement requiert uniquement les documents modifiés après la demande initiale. Elle comprend en outre te rapport approfondi des aux antérieurs et le récépissé de versement des droits prévus ainsi que la carte précisant la zone objet de la renonciation, pour ce qui concerne le de recherche en vertu de l'article 39. de la loi no 2010/011 du 29 et 2010."</t>
  </si>
  <si>
    <t>Les documents fournis lors du renouvellement doivent être ceux qui ont été modifiés</t>
  </si>
  <si>
    <t>Art 13 du Décret-n°2014-1882-PM-du-04-Juillet-2014</t>
  </si>
  <si>
    <t>L'acte est'il consigné dans le régistre des titres miniers coté et paraphé, puis tenu par un responsable de la direction des mines et de la géologie?</t>
  </si>
  <si>
    <t>La demande de titre et le titre doit être enregistrée sur le régistre des titres miniers tenu par un responsable de la direction des mines et de la géologie.</t>
  </si>
  <si>
    <t>Registre de la sous direction du cadastre minier</t>
  </si>
  <si>
    <t>(1) Tout acte relatif à un titre minier doit être consigné dans un registre dénommé 
"registre des titres miniers".
"(2) Ce registre est côté et paraphé par le Directeur chargé des mines." 
"(3) Il mentionne toutes les demandes de titres miniers enregistrées"</t>
  </si>
  <si>
    <t>Le registre doit être côté et paraphé par le Directeur en charge des mines.</t>
  </si>
  <si>
    <t>Régistre des titres miniers. Plusieurs régistres sont utilisés, les côtes et paraphes sont portées sur la demande</t>
  </si>
  <si>
    <t>"toutes les décisions subséquentes 
d'attribution, de renouvellement, de renonciation, de retrait et d'expiration et tous autres 
renseignements jugés nécessaire par le Conservateur. 
(4) Les mentions du registre font foi jusqu'à preuve du contraire."</t>
  </si>
  <si>
    <t>Toutes les autres informations nécessaires doivent être consignées dans ce registre</t>
  </si>
  <si>
    <t>Régistre manuel</t>
  </si>
  <si>
    <t>Le régistre est un document de gestion du courrier, entrée et sorti</t>
  </si>
  <si>
    <t>Art 19 du Décret-n°2014-1882-PM-du-04-Juillet-2014</t>
  </si>
  <si>
    <t xml:space="preserve">"(1) Le demandeur ou son représentant dûment mandaté dépose la demande
d'attribution ou de renouvellement du titre minier auprès du Conservateur. "
</t>
  </si>
  <si>
    <t>La demande de titre doit être déposée auprès du Conservateur (Direction du cadastre minier-Service du courrier central)</t>
  </si>
  <si>
    <t>Cachet du service du courrier central duMINMIDT/Régistre des titres miniers</t>
  </si>
  <si>
    <t>La demande de renouvellement n'a pas été retracée dans le registre</t>
  </si>
  <si>
    <t>La demande est' elle conforme dans le fond à la règlementation en vigueur ?</t>
  </si>
  <si>
    <t>La demande doit contenir les éléments suivants:</t>
  </si>
  <si>
    <t>extrait de la carte topographique</t>
  </si>
  <si>
    <t>Art 65 du Décret-n°2014-1882-PM-du-04-Juillet-2014</t>
  </si>
  <si>
    <t xml:space="preserve"> " En plus des renseignements prévus par la réglementation en vigueur, il est précisé la délimitation et la superficie de la zone sollicitée, ainsi que les circonscriptions administratives concernées."</t>
  </si>
  <si>
    <t>la délimitation et la superficie de la zone sollicitée, ainsi que les circonscriptions administratives concernées doit être précisée.</t>
  </si>
  <si>
    <t>Dossier de demande. Attestation de mesure de superficie.</t>
  </si>
  <si>
    <t>La superficie sollicitée est de 309 Km2</t>
  </si>
  <si>
    <t>La demande d'attribution d'un permis d'exploitation de la petite mine ou de la mine industrielle est adressée et déposée auprès du Ministre chargé des mines, avant ta date d'expiration du permis de recherche dont il est issu. Elle indique :</t>
  </si>
  <si>
    <t>La demande doit contenir la carte topographique avec le visa de l'institut national de la cartographie</t>
  </si>
  <si>
    <t>les références du permis de recherche dont dérive le permis d'exploitation industriel sollicité</t>
  </si>
  <si>
    <t>références du permis de recherche</t>
  </si>
  <si>
    <t>extrait de la carte de la région à l'échelle du 1/50.000e indiquant le périmètre du permis demandé</t>
  </si>
  <si>
    <t xml:space="preserve">l'évaluation chiffrée de l'importance et de la qualité des réserves  exploitables du minerai, selon les standards internationaux </t>
  </si>
  <si>
    <t>Evaluation chiffrée selon les standards internationaux</t>
  </si>
  <si>
    <t>Dossier de demande. Etude de faisabilité</t>
  </si>
  <si>
    <t>La preuve de vérification des standards internationaux n'est pas fournie</t>
  </si>
  <si>
    <t>la détermination du procédé de traitement métallurgique du minerai</t>
  </si>
  <si>
    <t>traité métallurgique du minerai</t>
  </si>
  <si>
    <t xml:space="preserve">une planification de l'exploitation minière appuyée par un profil de production </t>
  </si>
  <si>
    <t>planification minière</t>
  </si>
  <si>
    <t>la présentation d'un programme de construction de la mine, détaillant les travaux, les équipements, les installations et fournitures requises pour la mise en production commerciale d'un gîte ou d'un gisement potentiel, ainsi que les coûts estimatifs s'y rapportant, accompagné des dépenses à effectuer annuellement</t>
  </si>
  <si>
    <t>programme de construction de la mine</t>
  </si>
  <si>
    <t xml:space="preserve">la déclaration décrivant les conditions d'infrastructures attendues </t>
  </si>
  <si>
    <t>Dossier de demande. Etude de faisabilité Etude d'impact environnemental</t>
  </si>
  <si>
    <t xml:space="preserve">une notice d'impact socio-économique du projet, particulièrement sur les populations locales </t>
  </si>
  <si>
    <t>une étude d'impact du projet sur l'environnement (terre, air, eau, faune, flore, éta lissements humains) avec des recommandations appropriées ;</t>
  </si>
  <si>
    <t>Etude d'impact environnemental</t>
  </si>
  <si>
    <t>l'établissement d'un plan relatif à la commercialisation des produits comprenant, les points de vente et les prix ;</t>
  </si>
  <si>
    <t xml:space="preserve">des projections financières claires et complètes pour la période d'exploitation </t>
  </si>
  <si>
    <t xml:space="preserve">les conclusions et recommandations quant à la faisabilité économique et le calendrier arrêté pour la mise en vente de la production commerciale, en tenant compte des points a, c, et i ci-dessus </t>
  </si>
  <si>
    <t xml:space="preserve">les propositions du demandeur sur le recrutement et la formation des camerounais </t>
  </si>
  <si>
    <t>un projet de convention minière ;</t>
  </si>
  <si>
    <t>Projet de convention</t>
  </si>
  <si>
    <t>Dossier de demande Projet de convention minière</t>
  </si>
  <si>
    <t xml:space="preserve">toutes autres informations que la partie chargée de ladite étude de faisabilité estimerait nécessaire pour amener toutes institutions financières ou bancaires à s'engager à prêter des fonds nécessaires à l'exploitation du gisement, notamment </t>
  </si>
  <si>
    <t>Etude de faisabilité, business plan</t>
  </si>
  <si>
    <t xml:space="preserve">  un plan de développement et d'exploitation du gisement ;   un programme de protection et de gestion de l'environnement comprenant entre autres, un schéma de   réhabilitation des sites e Oités et une étude des dangers ainsi que leur mitigation</t>
  </si>
  <si>
    <t>Plan de développement</t>
  </si>
  <si>
    <t xml:space="preserve">         Non</t>
  </si>
  <si>
    <t>Pas de shéma de réhabilitation</t>
  </si>
  <si>
    <t>le récépissé de versement du droit fixe</t>
  </si>
  <si>
    <t>le récépissé attestant le versement des droits requis doit être fourni à la demande</t>
  </si>
  <si>
    <t>Quittance de paiement</t>
  </si>
  <si>
    <t>La participation des nationaux à l'exploitation de la petite mine est fixée à quarante pour cent (40%) et est financée en numéraire et/ou en travaux de recherches, réalisés dans le cadre de ia définition des réserves du gisement sollicité. Les modalités de participation sont fixées, selon le cas, dans la convention minière.</t>
  </si>
  <si>
    <t>Participation des nationaux au moins à 40%</t>
  </si>
  <si>
    <t>Dossier de demande. Convention minière</t>
  </si>
  <si>
    <t xml:space="preserve">une indication concrète de la disponibilité des ressources financières nécessaires pour réaliser les travaux ; </t>
  </si>
  <si>
    <t xml:space="preserve">une indication concrète de la disponibilité des ressources financières nécessaires pour réaliser les travaux doit être fourni au dossier. </t>
  </si>
  <si>
    <t>le dernier rapport annuel, ou à défaut état bancaire des biens financiers</t>
  </si>
  <si>
    <t>Attestation de capacité financière</t>
  </si>
  <si>
    <t>Art 15 de la Loi n°2016‐17 du 14 décembre 2016 portant Code minier</t>
  </si>
  <si>
    <t xml:space="preserve">4)	 L’attribution	 d’un	 permis	 de	 reconnaissance	 ou	 d’un	 titre	 minier	 est	 subordonnée,	
dans	 les	 conditions	 fixées	 par	 voie	 réglementaire,	 à	 la	 justification	 de	 capacités	
techniques	et	financières	nécessaires	à	l’ensemble	des	opérations	liées	à	ce	permis	ou	à	
ce	titre	minier.	</t>
  </si>
  <si>
    <t>Art 23 du Décret N° 2002/648/PM du 26 mars 2002</t>
  </si>
  <si>
    <t xml:space="preserve">(1) Toute attribution d'un permis de recherche ou d'exploitation est assujettie à la
mise en place d'une caution dont le montant est fixé pas le présent décret.
(2) Tout requérant d'un permis de recherche ou d'exploitation à qui une caution est demandée en
vertu du présent décret doit, dans une délai de trente (30) jours suivant la décision d'attribution,
déposer auprès du Conservateur un certificat de cautionnement garantissant l'exécution de ses
obligations.
(3) Le cautionnement est effectué par garantie bancaire, par lettre de garantie d'une compagnie
d'assurance, par dépôt d'espèce auprès d'un établissement bancaire locale ou par toute autre forme
reconnue par la législation camerounaise en la matière. </t>
  </si>
  <si>
    <t>Caution bancaire ou autres preuves de ressources financières.</t>
  </si>
  <si>
    <t>Art 18 de la Loi n°2016‐17 du 14 décembre 2016 portant Code minier</t>
  </si>
  <si>
    <t>" L’attribution d’un permis de recherche ou d’un permis d’exploitation, en ce qui concerne la petite mine et la mine industrielle, est conditionnée par le versement d’une caution fonction de la taille du projet, garantissant l’exécution  par le  titulaire de  ses obligations.  Le montant et  les  modalités de versement de cette caution sont fixés par voie réglementaire.</t>
  </si>
  <si>
    <t>L’attribution d’un permis de recherche ou d’un permis d’exploitation, en ce qui concerne la petite mine et la mine industrielle, doit être conditionnée par le versement d’une caution fonction de la taille du projet, garantissant l’exécution  par le  titulaire de  ses obligations</t>
  </si>
  <si>
    <t>Art 138 du Décret-n°2014-1882-PM-du-04-Juillet-2014.</t>
  </si>
  <si>
    <t>Le taux des droits fixes réglés sont t'ils en conformité avec les taux prévus à l'article 138 ?</t>
  </si>
  <si>
    <t>(nouveau) Conformément à la législation en vigueur, toute demande relative à l'attribution, au renouvellement ou au transfert d'une autorisation, d'un permis, dun titre minier ou de carrière, portant sur la recherche ou sur l'exploitation des substances minières ou de carrière, est soumise au paiement d'un droit fixe dont les taux sont fixés comme suit :
3) Permis
c) Permis d'exploitation de la petite mine
-	Attribution :	2 500 000 F CFA
-	Renouvellement : 4 000 000 F CFA - Transfert : 5 000 000 F CFA
d) Permis d'exploitation d'une mine industrielle
-	Attribution :	5 000 000 F CFA
-	Renouvellement : 10 000 000 F CFA
-	Transfert :	25 000 000 F CFA</t>
  </si>
  <si>
    <t>Le montant du droit fixe réglé doit correspondre au taux fixé à l'article 138.</t>
  </si>
  <si>
    <t>Quittance</t>
  </si>
  <si>
    <t>1380000 au lieu de 920000. La structure était en création au 29 Septembre 2020. Le taux utilisé est de 3000 ce qui est un taux de renouvellement et non de première attribution.</t>
  </si>
  <si>
    <t>Art 171 de la Loi n°2016‐17 du 14 décembre 2016 portant Code minier</t>
  </si>
  <si>
    <t>1) Les retraits des titres miniers et autres autorisations et transactions à la conservation	 minière	se font contre présentation d’une quittance attestant le paiement de droits fixes au Trésor	public. Les actes	concernés par lesdits droits fixes sont :
- l’attribution du	permis de reconnaissance, des autorisations et des	permis d’exploitation des	substances de carrières ;	
- l’attribution des autorisations d’exploitation artisanale et artisanale semi‐mécanisée,	 du permis de reconnaissance,	des permis de recherche	et des Permis d’exploitation de la	petite mine et de la mine industrielle;</t>
  </si>
  <si>
    <t>Le montant du droit fixe réglé doit correspondre au taux fixé à l'article 171.</t>
  </si>
  <si>
    <t xml:space="preserve"> Les taux du code Minier de 2016 n'est pas précisé, le décret d'application de 2014 a été appliqué.</t>
  </si>
  <si>
    <t>Art 134 du Décret N° 2002/648/PM du 26 mars 2002.
Art 18 Code minier 2016</t>
  </si>
  <si>
    <t>(1) En application des dispositions de l'article 19 du code minier, toute attribution de permis de recherche est subordonnée à la mise en place par le titulaire d'une caution dont le montant est équivalent à trois (3) mois de dépenses telles qu'approuvées dans le cadre du programme minimum des travaux. (2) Dans le cas d'un permis d'exploitation, cette caution est fixée dans la convention minière et sa valeur ne saurait dépasser un montant égal à deux et demi pour cent (2.5%) de l'investissement total requis avant la première production commerciale. Cette caution pourra toutefois être diminuée d'un montant égal à la somme déposée dans un compte de remise en état des sites tel que visé à l'ar1icle 131 ci-dessus. (3) Cette caution, dont la forme est définie à l'article 23 ci- dessus doit permettre de couvrir les paiements dus en vertu du code minier.</t>
  </si>
  <si>
    <t>le montant de la caution doit être équivalent à trois (3) mois de dépenses telles qu'approuvées dans le cadre du programme minimum des travaux éventuellement diminuée d'un dépôt de caution bancaire pour remise en état des sites.</t>
  </si>
  <si>
    <t>Art 139-1 du du Décret-n°2014-1882-PM-du-04-Juillet-2014.</t>
  </si>
  <si>
    <t>La redevance superficière a-t-elle été réglée au taux applicable ?</t>
  </si>
  <si>
    <t>La redevance superficière doit être payé au taux applicable contre quittance au Trésor public</t>
  </si>
  <si>
    <t>Les titulaires des autorisations d'exploitation artisanales et de carrière, des permis de reconnaissance et d'exploitation des carrières, des permis de reconnaissance, de recherche et d'exploitation de la petite mine ou de la mine industrielle sont soumis au paiement d'une redevance superficiaire annuelle qui tient lieu de taxe domaniale et dont les taux sont les suivants :
a)	Permis d'exploitation petite mine : 30 000 F CFA/km2/an
b)	Permis d'exploitation de la mine industrielle : 50 000 FCFA/km2/an
(2) Le minimum de perception de ta redevance superficiaire annuelle du permis d'exploitation est de 2 000 000 (deux millions) F CFA pour la petite mine et de 4.000.000 (quatre millions) F CFA pour  a mine industrielle.</t>
  </si>
  <si>
    <t>Le taux de la redevance superficière doit être le taux applicable</t>
  </si>
  <si>
    <t>Art 173 de la Loi n°2016‐17 du 14 décembre 2016 portant Code minier</t>
  </si>
  <si>
    <t xml:space="preserve">Les	montants	 de	la	 redevance	 superficiaire	 visée	 à	l’article	 172	 ci‐dessus	
sont	fixés	par	unités	cadastrales	élémentaires	ainsi	qu’il	suit	:
3)	 Les	 montants	 des	 droits	 de	 la	 concession	 domaniale	 visée	 à	 l’article	 172	 ci‐dessus	
sont	fixés	par	unités	cadastrales	élémentaires	ainsi	qu’il	suit	:	
 Autorisations	et	permis	d’exploitation	des	carrières	:	25	FCFA/m²/an	;	
 Permis	d’exploitation	de	la	petite	mine	:	75.000	FCFA/km²/an	;	
 Permis	d’exploitation	de	la	mine	industrielle	:	100.000	FCFA	/km²/an.	
4)	Le	minimum	de	perception	des	droits	annuels	de	concession	du	permis	d’exploitation	
est	 de	 2.000.000	FCFA	 pour	 la	 petite	 mine	 et	 de	 4.000.000	FCFA	 pour	 la	 mine	
industrielle.	</t>
  </si>
  <si>
    <t>Le taux aurait dû être au minimun de 5000*460; soit 2300000</t>
  </si>
  <si>
    <t>Art 60 du Décret-n°2014-1882-PM-du-04-Juillet-2014</t>
  </si>
  <si>
    <t>La demande est t'elle accompagnée d'une carte topographique conforme à la règlementation en vigueur ?</t>
  </si>
  <si>
    <t>La demande doit être accompagnée de l'extrait de la carte topographique conforme à la règlementation en vigueur.</t>
  </si>
  <si>
    <t>"(2) La demande d'un permis de recherche est accompagnée des pièces suivantes :
i/ un extrait de la carte topographique à l'échelle 1/200.000e de la région du permis sollicité, précisant les sommets et les limites du périmètre demandé, ainsi que les points géographiques décrivant le périmètre, selon la méthode établie dans le présent décret, visé par l'autorité en charge de la Cartographie Nationale."</t>
  </si>
  <si>
    <t>Art 12 du Décret-n°2014-1882-PM-du-04-Juillet-2014</t>
  </si>
  <si>
    <t>Le lever du périmète sollicité est t'il produit dans la demande ?</t>
  </si>
  <si>
    <t>La levé du périmètre doit être effectuée et produit dans la demande. (Attestation de mesure de la superficie de l'Institut National de la cartographie.</t>
  </si>
  <si>
    <t xml:space="preserve">"Tout demandeur d'un permis de recherche ou d'exploitation doit procéder au levé du périmètre sollicité.
 (2) Le Ministre chargé des mines peut à tout moment, commettre une personne, en vertu de la loi,
afin de lever le périmètre du permis de recherche ou d'exploitation selon les modalités fixées par le
présent ARTICLE.
</t>
  </si>
  <si>
    <t>Guide de l’usager du MINMIDT PROCEDURE N°10 /DM/I 2016</t>
  </si>
  <si>
    <t>Nom du responsable des dits travaux</t>
  </si>
  <si>
    <t>Nom du responsable des travaux doit être mentionné</t>
  </si>
  <si>
    <t>statuts de la société</t>
  </si>
  <si>
    <t>statuts de la société doivent figurer dans la demande</t>
  </si>
  <si>
    <t>Art 5 -1) du Décret N° 2002/648/PM du 26 mars 2002</t>
  </si>
  <si>
    <t>"S'il s'agit d'une personne morale:
• Les statuts de la personne morale, le dernier rapport annuel, ou à défaut état bancaire des
biens financiers;
• La liste des membres du conseil d'administration, la liste des personnes habilitées à signer
au nom de la société, leur nationalité et leurs adresses respectives."</t>
  </si>
  <si>
    <t>liste des membres du Conseil d’Administration</t>
  </si>
  <si>
    <t>Demande</t>
  </si>
  <si>
    <t>Art 21 du Décret N° 2002/648/PM du 26 mars 2002</t>
  </si>
  <si>
    <t>La vérification de la disponibilité du terrain objet de la demande a-t-elle été faite?</t>
  </si>
  <si>
    <t>(1) Au dépôt de la demande d'attribution, ou de renouvellement d'un titre minier, le
Conservateur doit, en présence du demandeur ou son représentant dûment mandaté, vérifier que:
a) le terrain objet de la demande est disponible pour l'attribution d'un titre minier;</t>
  </si>
  <si>
    <t xml:space="preserve"> La disponibilite du terrain objet de la demande de ditre minier doit faire l'objet de vérification par le conservateur en présence du demandeur</t>
  </si>
  <si>
    <t>La preuve de cette vérification n'est pas matérialisée</t>
  </si>
  <si>
    <t>La demande de renouvellement a-t-elle été effectuée dans les délais?</t>
  </si>
  <si>
    <t xml:space="preserve">(2) La demande de renouvellement d'un titre minier doit être faite quatre vingt (90) jours et un an 
avant sa date d'expiration respectivement pour un permis de recherche et un permis d'exploitation 
sous peine de perdre le droit au renouvellement. </t>
  </si>
  <si>
    <t>La demande de renouvellement doit être introduite 90 jours et 1 an avant sa date d'expiration</t>
  </si>
  <si>
    <t>La demande a-t-elle éte accordée au demandeur ayant les meilleurs capacités financières et techniques prouvées en cas de demandes multiples?</t>
  </si>
  <si>
    <t>La demande doit être accordée au demandeur ayant les meilleurs capacités financières et techniques prouvées en cas de demandes multiples</t>
  </si>
  <si>
    <t>"Lorsque plusieurs demandes sont introduites pour l'attribution d'un titre minier sur tout ou partie d'un même terrain, le demandeur qui dépose le premier sa demande auprès du Conservateur et qui dispose des meilleures capacités financières et techniques prouvées, est prioritaire."</t>
  </si>
  <si>
    <t>La procédure de demande de titre a-t-elle été respectée ?</t>
  </si>
  <si>
    <t>Art 16 de la Loi n°2016‐17 du 14 décembre 2016 portant Code minier</t>
  </si>
  <si>
    <t>La demande de titre a-t-elle été receptionnée par le cadastre minier</t>
  </si>
  <si>
    <t>Le dossier de demande doit être receptionné et instruit par le cadastre minier</t>
  </si>
  <si>
    <t>Visa du sdcm sur la demande</t>
  </si>
  <si>
    <t>" Le Cadastre minier réceptionne et instruit tout dossier de demande de titre minier ou de permis de reconnaissance et transmet, dans un délai de quinze jours ouvrables, avec son avis technique motivé au Ministre chargé des mines, un projet	 de texte portant octroi	du titre minier, du permis de reconnaissance ou de l’accord de transaction. "</t>
  </si>
  <si>
    <t>Reçu par le Ministère des Mines et transmis à la sous direction des Mines</t>
  </si>
  <si>
    <t xml:space="preserve">La demande de permis d'exploitation est-elle déposée auprès de la direction des mines DM/I ? </t>
  </si>
  <si>
    <t>Une décharge de dépôt de dossier doit est délivrée par la DM/I - Service des Titres Miniers</t>
  </si>
  <si>
    <t>Décharge de dépôt de dossier</t>
  </si>
  <si>
    <t xml:space="preserve"> Elle est déposée auprès du Conservateur contre récépissé, en trois exemplaires, dont l'original est timbré au tarif en vigueur.</t>
  </si>
  <si>
    <t xml:space="preserve">Elle doit être déposé chez le conservateur en 3 exemplaires (1 original et 2 copies) contre récipissé. </t>
  </si>
  <si>
    <t>Régistre de la sous direction du cadastre minier et Dossier de demande</t>
  </si>
  <si>
    <t>Seule l'original ou une copie sont transmis au cadastre minier. Le classement des originaux et copies n'est pas précisé dans les différents textes et est consulté par d'autres administrations sans être retournée. Les documents reçus ne sont pas consignés dans le régistre</t>
  </si>
  <si>
    <t>Pratique interne</t>
  </si>
  <si>
    <t>Dépôt au courrier central du Ministère des mines contre décharge gardée par l'opérateur</t>
  </si>
  <si>
    <t>Un régistre d'entrée et sortie consigne les dépots et décharges des opérateurs</t>
  </si>
  <si>
    <t>Régistre et demande</t>
  </si>
  <si>
    <t>Transmission du dossier au sécrétariat général du Ministre des Mines</t>
  </si>
  <si>
    <t>Dossier de demande original et régistre</t>
  </si>
  <si>
    <t>Ministère des Mines</t>
  </si>
  <si>
    <t>transmission du dossier à la Direction des Mines</t>
  </si>
  <si>
    <t xml:space="preserve"> La cotation (cachet, Visa et griffe) de la Direction des Mines est portée sur la demande originale </t>
  </si>
  <si>
    <t>Transmission du dossier à la sous direction du cadastre Minier</t>
  </si>
  <si>
    <t xml:space="preserve"> La cotation (cachet, Visa et griffe) du Sous directeur du Cadastre Minier est portée sur la demande originale </t>
  </si>
  <si>
    <t>Transmission du dossier est faite au service du Titre Minier</t>
  </si>
  <si>
    <t>Un régistre d'entrée et sortie est tenu au service des titres miniers, le dossier est traité ou une cotation est portée sur la demande originale.</t>
  </si>
  <si>
    <t>Régistre</t>
  </si>
  <si>
    <t>Le projet d'arrêté élaboré par le service de la cartographie accompagnée de la lettre doit être adressée au MINMIDT</t>
  </si>
  <si>
    <t xml:space="preserve">Correspondance n° B650/SG/PR
</t>
  </si>
  <si>
    <t>Le Ministre des mines envoi le projet d'arrêté et la lettre au service du premier Ministre. 
"requerir au préalable l'autorisation de la Présidence de la République pour l'attribution et/ou le renouvellement de tous les types de permis dans le secteur minier."</t>
  </si>
  <si>
    <t>L'accord du PR doit être transmis au service du premier MINISTRE par correspondance, avec une lettre et copie au MINMIDT.</t>
  </si>
  <si>
    <t>"Chaque permis est attribué par le Ministre chargé des mines, après approbation de la Présidence de la République."</t>
  </si>
  <si>
    <t>complété</t>
  </si>
  <si>
    <t>Retour de l'accord du PR à la sous direction du cadastre Minier</t>
  </si>
  <si>
    <t>L'accord du PR doit être transmis à la sous direction du cadastre minier.</t>
  </si>
  <si>
    <t>Montage du projet d'arrêté pour signature par le ministère avec visa de la PR (corrrespondance de l'accord de la PR)</t>
  </si>
  <si>
    <t>Le projet d'arrêté accompagné de l'accord du PR doit être transmis au MINMIDT</t>
  </si>
  <si>
    <t>Art 11 du Décret-n°2014-1882-PM-du-04-Juillet-2014</t>
  </si>
  <si>
    <t>Une copie de l'arrêté signé est enregistré un numéro lui est attribué et est archivé à la sous direction du cadastre minier.</t>
  </si>
  <si>
    <t>Régistre des numéros de permis de recherche</t>
  </si>
  <si>
    <t>Les numéros sont attribués par la DM</t>
  </si>
  <si>
    <t>"Ce registre est côté et paraphé par le Directeur chargé des mines.
 (3) Il mentionne toutes les demandes de titres miniers   enregistrées, toutes les décisions subséquentes d'attribution, de renouvellement, de renonciation, de retrait et d'expiration et tous  autres renseignements jugés nécessaires par le Conservateur.
(4)	Les mentions du registre font foi, jusqu'à preuve de contraire."</t>
  </si>
  <si>
    <t>Les éléments suivants doivent figurer dans le registre:
- décision d'attribution
- renouvellement
- renonciation
- retrait
- expiration</t>
  </si>
  <si>
    <t>oui</t>
  </si>
  <si>
    <t>Registre des titres miniers</t>
  </si>
  <si>
    <t>Art 16 du Décret-n°2014-1882-PM-du-04-Juillet-2014</t>
  </si>
  <si>
    <t>"(2) Lorsque le Conservateur constate qu'un document déposé pour enregistrement n'est pas régulier, il le rejette, sauf si l'erreur ou le défaut peut être corrigé. A cet effet, il motive le rejet dans le registre avec l'indication « provisoire » à côté de l'entrée et adresse immédiatement une mise en demeure par écrit à l'initiateur du document, l'invitant à le régulariser dans un délai de cinq (5) jours ouvrables, à compter de la date du rejet.</t>
  </si>
  <si>
    <t xml:space="preserve">Les éléments suivants doivent figurer dans le registre:
-motif du rejet
-date du rejet
</t>
  </si>
  <si>
    <t xml:space="preserve">(3) Après régularisation, le document est réputé enregistré à l'heure et à la date de dépôt initial et le terme « provisoire » est rayé du registre.
(4) A défaut de régularisation dans les délais prescrits à l'alinéa
(2) ci-dessus, le Conservateur doit porter en marge l'indication « annulée </t>
  </si>
  <si>
    <t>Les éléments suivants doivent figurer dans le registre:
- mention provisoire si le dossier est incomplet
- mention annulée si le dossier est rejeté.</t>
  </si>
  <si>
    <t>Art 37 de la Loi n°2016‐17 du 14 décembre 2016 portant Code minier</t>
  </si>
  <si>
    <t xml:space="preserve">	1) Le permis de	 recherche est délivré pour une durée initiale maximale de trois	
ans. Il peut être renouvelé trois fois au	 plus pour une	période maximale de deux ans	
chacune.
2) Une personne ne peut obtenir plus de cinq permis de recherche.</t>
  </si>
  <si>
    <t>La vérification de la durée maximale du permis renouvellement compris doit être faite (9 ans)</t>
  </si>
  <si>
    <t>Les délais ont t'ils été respectés ?</t>
  </si>
  <si>
    <t>Les délais d'instruction et de transmission au MINMIDT ont t'ils été respectés ?</t>
  </si>
  <si>
    <t>L'absence de traitement dans les délais vaut acceptation du titre sauf notification d'une proroguation du délai de traitement ne pouvant aller au-delà de la période de traitement initiale (5)</t>
  </si>
  <si>
    <t>Art.16.‐		Code Minier</t>
  </si>
  <si>
    <t>1) Le Cadastre minier réceptionne et instruit tout dossier de demande de titre minier ou de permis de reconnaissance et transmet, dans un délai de quinze jours ouvrables, avec son avis technique motivé  au Ministre chargé des mines, un projet de texte portant octroi du titre  minier, du permis de reconnaissance ou de l’accord de transaction.</t>
  </si>
  <si>
    <t>Le cadastre minier a 15 jours pour instruire et transmettre le dossier incluant le projet de texte au Ministre des mines.</t>
  </si>
  <si>
    <t xml:space="preserve">36 jours se sont écoulés entre le dépôt du dossier de demande au cadastre minier à sa transmission au Ministre. </t>
  </si>
  <si>
    <t>1) Le Cadastre minier réceptionne et instruit tout dossier de demande de	titre minier ou de permis	 de reconnaissance et transmet, dans un délai de quinze jours ouvrables, avec son avis	 technique motivé au Ministre chargé des mines, un projet de texte portant octroi du titre minier,	 du permis de reconnaissance	 ou de l’accord de transaction. 
" Après la vérification matérielle des pièces requises, le Ministre
:hargé des mines dispose d'un délai (nouveau) (1) Les demandes d'octroi d'un permis de reconnaissance ou d'un titre minier sont instruites et transmises dans les délais suivants :
la demande d'un permis d'exploitation, dans un délai de soixante (60) jours, à compter de la date d'enregistrement de la demande.
(2) Après la vérification matérielle des pièces requises, le Ministre :chargé des mines dispose d'un délai de 15 jours, à compter de la date de dépôt du dossier complet auprès du Conservateur (le récépissé de dépôt faisant foi), pour se prononcer ou transmettre le dossier complet à la presidence de la République, selon le cas</t>
  </si>
  <si>
    <t>Le délai d'instruction et de transmission doit être de 60 jours pour le permis d'exploitation</t>
  </si>
  <si>
    <t xml:space="preserve"> "la demande d'un permis d'exploitation, dans un délai de soixante (60) jours, à compter de la date d'enregistrement de la demande."</t>
  </si>
  <si>
    <t>Le délai d'instruction et de transmission à la présidence doit être de 30 jours pour le permis de recherche et 60 jours pour le permis d'exploitation</t>
  </si>
  <si>
    <t>Délai imparti de 60 jours  pour le MINMIDT (dont 15 jours à la SDCM)</t>
  </si>
  <si>
    <t>Délai imparti dès transmission à la présidence de la république du Cameroun PRC 45 jours</t>
  </si>
  <si>
    <t>Le délai de signature du décret dès transmission à la présidence est de 45 jours</t>
  </si>
  <si>
    <t>La date de transmission à la présidence n'est pas indiquée. La procédure aura pris en tout 1751 jours au lieu d'un maximum de 105 jours.</t>
  </si>
  <si>
    <t>La carte est'elle réactualisée dans les 72 heures après attribution ou renouvellement du titre ?</t>
  </si>
  <si>
    <t>La carte de retombés minières doit être réactualisé par la direction des mines dans les 72 heures</t>
  </si>
  <si>
    <t>Impossibilité de faire la vérification au cadastre Minier (Service de la géologie)</t>
  </si>
  <si>
    <t>"(4) En cas d'attribution ou de renouvellement du titre minier, le Conservateur réactualise la carte de retombe minière et l'affiche en soixante douze (72) heures."</t>
  </si>
  <si>
    <t>Obtention d'un renouvellement permis d'exploitation des substances de Mine industrielle Fer AKOM II</t>
  </si>
  <si>
    <t>Le présent permis est attribué comme nouveau permis alors qu'il ne s'agit que d'un renouvellement</t>
  </si>
  <si>
    <t xml:space="preserve">PROCEDURE N°11/DM/I </t>
  </si>
  <si>
    <t>G-STONES</t>
  </si>
  <si>
    <t>Etude d'impact environnemental BIPINDI</t>
  </si>
  <si>
    <t>Dossier de demande. Etude de faisabilité. Convention minière</t>
  </si>
  <si>
    <t>Art 54 1) de la Loi n°2016‐17 du 14 décembre 2016 portant Code minier</t>
  </si>
  <si>
    <t xml:space="preserve">	 L’Etat	 participe	 au	 capital	 social	 de	l’entreprise	 exploitant	la	 petite	mine	 à	
hauteur	de	10	%	de	parts	d’actions.	Ces	parts	lui	sont	attribuées	gratuitement	et	libres	
de	toutes	charges,	en	sa	qualité	de	propriétaire	de	la	ressource.	</t>
  </si>
  <si>
    <t>L'Etat doit avoir une participation minimum de 10%</t>
  </si>
  <si>
    <t>Convention minière</t>
  </si>
  <si>
    <t>La demande de renouvellement d'un titre minier doit être introduite quatre-vingt-dix (90) jours et un an avant sa date d'expiration,. respectivement pour un permis de recherche et pour un permis d'exploitation, sous peine de perte du droit au renouvellement.</t>
  </si>
  <si>
    <t>Guide de l’usager du MINMIDT PROCEDURE N°10 /DM/I 2016
Art 26 du Décret-n°2014-1882-PM-du-04-Juillet-2014
Art.49. de la Loi n°2016‐17 du 14 décembre 2016 portant Code minier</t>
  </si>
  <si>
    <t>Le	 titulaire	 d’un	 permis	 d’exploitation	 de	 la	 petite	 mine	 ou	 de	 la	 mine	
industrielle	adresse	au	Ministre	chargé	des	mines,	en	versions	papier	et	numérique,	des	
rapports	 d’activités	 dans	 les	 conditions	 et	 suivant	 les	 modalités	 fixées	 par	 voie	
réglementaire.</t>
  </si>
  <si>
    <t>Rapports des travaux</t>
  </si>
  <si>
    <t>Rapport des travaux de la période écoulée.</t>
  </si>
  <si>
    <t>Article 19.-(2)</t>
  </si>
  <si>
    <t>La demande de renouvellement a-t-elle été effectuée au moins 1 an et 90 jours avant la date d'expiration de l'ancien permis ?</t>
  </si>
  <si>
    <t>La date de demande enregistrée dans le resgistre doit être au moins antérieure à la date d'expiration de l'ancien permis d'1 an et 90 jours</t>
  </si>
  <si>
    <t>Cette date n'a pas pu être identifiée dans le régistre</t>
  </si>
  <si>
    <t>Il s'agit d'un renouvellement de permis d'exploitation contrairement à ce qui est mentionné dans le permis d'exploitation.</t>
  </si>
  <si>
    <t>Obtention d'un renouvellement permis d'exploitation des substances de Mine industrielle Fer</t>
  </si>
  <si>
    <t>En cas de mandataire désigné la demande doit être appuyée d'une procuration ou tout document donnant pouvoir au mandataire. Les adresses à mentionner sont celles du mandataire.</t>
  </si>
  <si>
    <t>Non signé par l'institurt national de la cartographie</t>
  </si>
  <si>
    <t>Etude de faisabilité</t>
  </si>
  <si>
    <t xml:space="preserve">  un plan de développement et d'exploitation du gisement ;   un programme de protection et de gestion de l'environnement comprenant entre autres, un schéma de   réhabilitation des sites cités et une étude des dangers ainsi que leur mitigation</t>
  </si>
  <si>
    <t>Non mise à jour</t>
  </si>
  <si>
    <t>Evaluation APEPM CODIAS</t>
  </si>
  <si>
    <t>Evaluation APMI G-STONES</t>
  </si>
  <si>
    <t>Evaluation APMI SINOSTEEL</t>
  </si>
  <si>
    <t>Beneficiary Identity</t>
  </si>
  <si>
    <t xml:space="preserve">Beneficiary Location </t>
  </si>
  <si>
    <t>Cash Payments</t>
  </si>
  <si>
    <t>In Kind payments (Projects)</t>
  </si>
  <si>
    <t>Amount</t>
  </si>
  <si>
    <t>Currency (USD / FCFA)</t>
  </si>
  <si>
    <t>Project cost incurred during 2022</t>
  </si>
  <si>
    <t>Invoice SLSUN1</t>
  </si>
  <si>
    <t>Environment Protection / Waste treatment</t>
  </si>
  <si>
    <t>SECA</t>
  </si>
  <si>
    <t>6M3 &amp;9M3 TRASH CAN CHRGS DEC21</t>
  </si>
  <si>
    <t>BOCAM</t>
  </si>
  <si>
    <t>WASTE WATER TREATMT 25/10/21</t>
  </si>
  <si>
    <t>WASTE WATER TREATMT 27/10/21</t>
  </si>
  <si>
    <t>WASTE WATER TREATMT 18/10/21</t>
  </si>
  <si>
    <t>WASTE WATER TREATMT 11/10/21</t>
  </si>
  <si>
    <t>WASTE WATER TREATMT 07/10/21</t>
  </si>
  <si>
    <t>WASTE WATER TREATMT 19/10/21</t>
  </si>
  <si>
    <t>WASTE WATER TREATMT 21/09/2021</t>
  </si>
  <si>
    <t>WASTE WATER TREATMT 23/10/21</t>
  </si>
  <si>
    <t>PLNT WASTE REMVAL 22/10/21</t>
  </si>
  <si>
    <t xml:space="preserve">STHYC </t>
  </si>
  <si>
    <t>WASTE WATER TRNSFR 30/12-11/01</t>
  </si>
  <si>
    <t>WASTE WATER TRNSFR17/01-3/2/22</t>
  </si>
  <si>
    <t>WASTE WATER TREATMT 02/11/21</t>
  </si>
  <si>
    <t>WASTE WATER TREATMT 22/11/21</t>
  </si>
  <si>
    <t>WASTE WATER TREATMT 29/10/21</t>
  </si>
  <si>
    <t>WASTE WATER TREATMT 29/11/21</t>
  </si>
  <si>
    <t>WASTE WATER TREATMT 13/10/21</t>
  </si>
  <si>
    <t>WASTE WATER TREATMT 05/11/21</t>
  </si>
  <si>
    <t>WASTE WATER TREATMT 16/10/21</t>
  </si>
  <si>
    <t>6M3 &amp;9M3 TRASH CAN CHRGS JAN22</t>
  </si>
  <si>
    <t>WASTE WATER TRNSFR 7/-25/2/22</t>
  </si>
  <si>
    <t>6M3 &amp;9M3 TRASH CAN CHRGS FEB22</t>
  </si>
  <si>
    <t>WASTE WATER TREATMT 10/12/21</t>
  </si>
  <si>
    <t>WASTE WATER TREATMT 06/12/21</t>
  </si>
  <si>
    <t>WASTE WATER TREATMT 05/12/21</t>
  </si>
  <si>
    <t>WASTE WATER TREATMT 03/12/21</t>
  </si>
  <si>
    <t>WASTE WATER TREATMT 01/12/21</t>
  </si>
  <si>
    <t>WASTE WATER TREATMT 01/11/21</t>
  </si>
  <si>
    <t>WASTE WATER TREATMT 18/12/21</t>
  </si>
  <si>
    <t>WASTE WATER TREATMT 27/12/21</t>
  </si>
  <si>
    <t>WASTE WATER TREATMT 24/12/21</t>
  </si>
  <si>
    <t>WASTE WATER TREATMT 22/12/21</t>
  </si>
  <si>
    <t>WASTE WATER TREATMT 17/12/21</t>
  </si>
  <si>
    <t>WASTE WATER TREATMT 15/12/21</t>
  </si>
  <si>
    <t>WASTE WATER TREATMT 13/12/21</t>
  </si>
  <si>
    <t>WASTE WATER TREATMT 08/12/21</t>
  </si>
  <si>
    <t>WASTE WATER TRNSFR 01TO27/3/22</t>
  </si>
  <si>
    <t>6M3 &amp;9M3 TRASH CAN CHRGS MAR22</t>
  </si>
  <si>
    <t>WASTE WATER TREATMT 27/01/22</t>
  </si>
  <si>
    <t>WASTE WATER TREATMT 09/11/21</t>
  </si>
  <si>
    <t>WASTE WATER TREATMT 19/01/22</t>
  </si>
  <si>
    <t>WASTE WATER TREATMT 06/01/22</t>
  </si>
  <si>
    <t>WASTE WATER TREATMT 30/12/21</t>
  </si>
  <si>
    <t>WASTE WATER TREATMT 12/01/22</t>
  </si>
  <si>
    <t>WASTE WATER TRNSFR 12/3/-5/422</t>
  </si>
  <si>
    <t>WASTE WATER TRNSFR 7/-28/4/22</t>
  </si>
  <si>
    <t>WASTE WATER TREATMT 17/01/22</t>
  </si>
  <si>
    <t>6M3 &amp;9M3 TRASH CAN CHRGS APR22</t>
  </si>
  <si>
    <t>WASTE WATER TRNSFR21/4-10/5/22</t>
  </si>
  <si>
    <t>6M3 &amp;9M3 TRASH CAN CHRGS MAY22</t>
  </si>
  <si>
    <t>WASTE WATER TREATMT 01/22</t>
  </si>
  <si>
    <t>WASTE WATER ANALYSIS  08/12/21</t>
  </si>
  <si>
    <t>INCINERATN PLNT WASTE 23/04/22</t>
  </si>
  <si>
    <t>WASTE WATER ANALYSIS  30/03/21</t>
  </si>
  <si>
    <t>WASTE WATER ANALYSIS  18/11/21</t>
  </si>
  <si>
    <t>WASTE WATER ANALYSIS  26/11/21</t>
  </si>
  <si>
    <t>WASTE WATER ANALYSIS  19/03/22</t>
  </si>
  <si>
    <t>WASTE WATER TREATMT 06/03/22</t>
  </si>
  <si>
    <t>WASTE WATER TREATMT 01/04/22</t>
  </si>
  <si>
    <t>WASTE WATER TREATMT 23/03/22</t>
  </si>
  <si>
    <t>WASTE WATER TREATMT 10/03/22</t>
  </si>
  <si>
    <t>WASTE WATER TREATMT 01/03/22</t>
  </si>
  <si>
    <t>WASTE WATER TREATMT 14/03/22</t>
  </si>
  <si>
    <t>WASTE WATER TREATMT 18/03/22</t>
  </si>
  <si>
    <t>WASTE WATER TREATMT 27/03/22</t>
  </si>
  <si>
    <t>WASTE WATER TRNSFR 15/-31/5/22</t>
  </si>
  <si>
    <t>WASTE WATER TRNSFR 4/6-3/7/22</t>
  </si>
  <si>
    <t>6M3 &amp;9M3 TRASH CAN CHRGS JUN22</t>
  </si>
  <si>
    <t>WASTE WATER TREATMT26-29/04/22</t>
  </si>
  <si>
    <t>WASTE WATER TREATMT21-25/04/22</t>
  </si>
  <si>
    <t>WASTE WATER TREATMT11-14/04/22</t>
  </si>
  <si>
    <t>WASTE WATER TRNSFR 4/-17/7/22</t>
  </si>
  <si>
    <t>WASTE WATER TREATMT 2-7/04/22</t>
  </si>
  <si>
    <t>WASTE WATER TREATMT16-19/04/22</t>
  </si>
  <si>
    <t>WASTE WATE TRETM 28/06-3/07/22</t>
  </si>
  <si>
    <t>WASTE WATER TREATM 04-07/07/22</t>
  </si>
  <si>
    <t>WASTE WATER TREATM 04-14/06/22</t>
  </si>
  <si>
    <t>WASTE WATER TREATM 20-27/06/22</t>
  </si>
  <si>
    <t>WASTE WATER TREATM 14-17/07/22</t>
  </si>
  <si>
    <t>WASTE WATER TREATMT 9-12/07/22</t>
  </si>
  <si>
    <t>6M3 &amp;9M3 TRASH CAN CHRGS JUL22</t>
  </si>
  <si>
    <t>WASTE WATER TRNSF 24/07-7/8/22</t>
  </si>
  <si>
    <t>WASTE WATER TRETM 03-10/05/22</t>
  </si>
  <si>
    <t>WASTE WATER TRETM 21/-31/05/22</t>
  </si>
  <si>
    <t>6M3 &amp;9M3 TRASH CAN CHRGS AUG22</t>
  </si>
  <si>
    <t>WASTE WATER TRNSF 09-30/08/22</t>
  </si>
  <si>
    <t>WASTE WATER TRETM 02/-05/08/22</t>
  </si>
  <si>
    <t>WASTE WATER TRETM 19/-22/07/22</t>
  </si>
  <si>
    <t>WASTE WATER TRETM 12/-16/08/22</t>
  </si>
  <si>
    <t>WASTE WATE TRETM 29/07-1/08/22</t>
  </si>
  <si>
    <t>WASTE WATER TRETM 24-27/07/22</t>
  </si>
  <si>
    <t>WAST WATER TRET 18-21/08/2022</t>
  </si>
  <si>
    <t>WAST WATER TRET 29/08-01/09 22</t>
  </si>
  <si>
    <t>WASTE WATER TRETM 23-27/08/22</t>
  </si>
  <si>
    <t>WASTE WATER TRETM 03-07/09/22</t>
  </si>
  <si>
    <t>6M3 &amp;9M3 TRASH CAN CHRGS SEP22</t>
  </si>
  <si>
    <t>WAST WATER TRET 07-11/08/2022</t>
  </si>
  <si>
    <t>WAST WATER TRET 13-16/09/2022</t>
  </si>
  <si>
    <t>SITE WASTE REMOVAL 08/08/2022</t>
  </si>
  <si>
    <t>SITE WASTE REMOVAL 09/08/2022</t>
  </si>
  <si>
    <t>WAST WATER TRET 09-12/09/2022</t>
  </si>
  <si>
    <t>WASTE WATER TRNSF 01-30/09/22</t>
  </si>
  <si>
    <t>WASTE WATER TRNSF 07-29/10/22</t>
  </si>
  <si>
    <t>6M3 &amp;9M3 TRASH CAN CHRGS OCT22</t>
  </si>
  <si>
    <t>SITE WASTE REMOVAL 17/10/2022</t>
  </si>
  <si>
    <t>WASTE WATER TRNSF 03-30/11/22</t>
  </si>
  <si>
    <t>6M3 &amp;9M3 TRASH CAN CHRGS NOV22</t>
  </si>
  <si>
    <t>CONVENTIONS ET CONTRATS PETROLIERS</t>
  </si>
  <si>
    <t>PHASE RECHERCHE</t>
  </si>
  <si>
    <t>PHASE EXPLOITATION</t>
  </si>
  <si>
    <t>Cadre Législatif et Reglémentaire</t>
  </si>
  <si>
    <t>Type de contrat</t>
  </si>
  <si>
    <t>Mode d'Octroi</t>
  </si>
  <si>
    <t>Date de Signature</t>
  </si>
  <si>
    <t>Date de fin de Validité</t>
  </si>
  <si>
    <t>Lien Contrat</t>
  </si>
  <si>
    <t>Zone Contractuelle (km²)</t>
  </si>
  <si>
    <t>Titulaire</t>
  </si>
  <si>
    <t>Rôle</t>
  </si>
  <si>
    <t>Participation (%)</t>
  </si>
  <si>
    <t>Autorisation/ Permis</t>
  </si>
  <si>
    <t>Date Constat AER/Permis</t>
  </si>
  <si>
    <t>Prorogation / Renouvellement</t>
  </si>
  <si>
    <t>Lien Prorogation</t>
  </si>
  <si>
    <t>Coordonnées</t>
  </si>
  <si>
    <t>Cession d'intérêts</t>
  </si>
  <si>
    <t>Autorisation/ Concession</t>
  </si>
  <si>
    <t>Numéro</t>
  </si>
  <si>
    <t>Date de Demande</t>
  </si>
  <si>
    <t>Date AEE/     Concession</t>
  </si>
  <si>
    <t>Renouvellement</t>
  </si>
  <si>
    <t>Date de Fin de Validité</t>
  </si>
  <si>
    <t>Lien</t>
  </si>
  <si>
    <t>Substance</t>
  </si>
  <si>
    <t>Champs avec termes speficiques</t>
  </si>
  <si>
    <t>Partie Contractante</t>
  </si>
  <si>
    <t>Participation actuelle</t>
  </si>
  <si>
    <t>Cession d'Intérêts</t>
  </si>
  <si>
    <t>Loi N° 99/013 du 22 décembre 1999 portant Code Pétrolier et son Décret d'application n°2000/465 du 30 juin 2000</t>
  </si>
  <si>
    <t>AOI</t>
  </si>
  <si>
    <t>222,75</t>
  </si>
  <si>
    <t>Pas signé. Le CPP vaut AER</t>
  </si>
  <si>
    <t>P -du 21/02/2022 au 20/02/2023</t>
  </si>
  <si>
    <t>En exploration</t>
  </si>
  <si>
    <t>Première prorogation d'un (01) an de la période initiale de la Phase de Recherche de l'AER BOMANA (1ère période de validité)</t>
  </si>
  <si>
    <t>14/092019</t>
  </si>
  <si>
    <t>29/07/2016 Constat AER</t>
  </si>
  <si>
    <t>P - 15/09/2018 au 14/09/2019            P - 15/09/2019 au 14/09/2020                    P - 11/05/2021 au 10/05/2022                   P - 11/05/2022 au 10/05/2023</t>
  </si>
  <si>
    <t xml:space="preserve">Quatrième prorogation exceptionnelle le 11 mai 2022 d’un an par le MINMIDT de la 1ère Période de Validité </t>
  </si>
  <si>
    <t xml:space="preserve">Gaz Du Cameroun (GDC)   </t>
  </si>
  <si>
    <t xml:space="preserve">R - du 10/04/2014 au 09/04/2016                             
R - du 10/04/2016 au 09/04/2018           
R - du 10/04/2018 au 09/04/2020
</t>
  </si>
  <si>
    <t xml:space="preserve">2010 - Cession de AFEX à Glencore (22%)                          
2015 - Cession de  Glencore à AFEX (15%) et à VOG (75%)
</t>
  </si>
  <si>
    <t xml:space="preserve"> la signature le 16 décembre 2022, d'une lettre du MINMIDT accordant une troisième prorogation d’un an (17 décembre 2022 - 16 décembre 2023)</t>
  </si>
  <si>
    <t>Non Applicable (N/A): CPP en Phase de recherche au 31/12/2021</t>
  </si>
  <si>
    <t>AFEX</t>
  </si>
  <si>
    <t>ZINA MAKARY</t>
  </si>
  <si>
    <t>12/07/2010. Constat AER</t>
  </si>
  <si>
    <t>En Force Majeure (Insécurité Boko Haram)</t>
  </si>
  <si>
    <t>Perenco Cameroon</t>
  </si>
  <si>
    <t xml:space="preserve">R - du 15/01/2016 au 14/01/2018                             
R - du 15/01/2018 au 14/01/2020
</t>
  </si>
  <si>
    <t>Passé en Production</t>
  </si>
  <si>
    <t>AEE-12</t>
  </si>
  <si>
    <t>137,13</t>
  </si>
  <si>
    <t>En Exploitation</t>
  </si>
  <si>
    <t>ETAT</t>
  </si>
  <si>
    <t>2019 - Prise de participationde l'ETAT de 25%</t>
  </si>
  <si>
    <t>R - du 16/07/2012 au 15/07/2013                                    R - du 16/07/2013 au 15/07/2015                                   R - du 16/07/2015 au 15/07/2017</t>
  </si>
  <si>
    <t>70,31</t>
  </si>
  <si>
    <t>HUILE</t>
  </si>
  <si>
    <t xml:space="preserve">2018 - Prise de participation de l'ETAT de 25%                 
 2019 - Cession de Glencore à Perenco RDR (37,5%)
</t>
  </si>
  <si>
    <t>37,5</t>
  </si>
  <si>
    <t>Non Applicable: CPP Exploitation Direct. Conversion de la Convention d'Etablissement et du Contrat d'Association signés le 19/09/1991 en Contrat de Partage de Production Yoyo</t>
  </si>
  <si>
    <t>En attente</t>
  </si>
  <si>
    <t>679,1</t>
  </si>
  <si>
    <t>GAZ</t>
  </si>
  <si>
    <t>EURIOL</t>
  </si>
  <si>
    <t>R - du 22/12/2011 au 22/12/2012</t>
  </si>
  <si>
    <t>En Attente de Développement</t>
  </si>
  <si>
    <t xml:space="preserve">2010 - Cession de EUROIL à VITOL (25%)                          
2013 - Cession de VITOL à NewAGE (25%)                 
2014 - Cession de EUROIL à NewAGE (12,5%) et à LUKOIL (30%)
</t>
  </si>
  <si>
    <t>460,5</t>
  </si>
  <si>
    <t>2015 - Prise de participationde l'ETAT de 20%</t>
  </si>
  <si>
    <t>ADDAX PLC</t>
  </si>
  <si>
    <t>12/07/2010 Constat AER</t>
  </si>
  <si>
    <t xml:space="preserve">P - du 03/04/2011 au 03/04/2012 </t>
  </si>
  <si>
    <t>15,75</t>
  </si>
  <si>
    <t>2013 - Prise de participationde l'ETAT de 30%</t>
  </si>
  <si>
    <t>GRE à GRE</t>
  </si>
  <si>
    <t>TOTAL E&amp;P</t>
  </si>
  <si>
    <t>08/09/2005 Constat AER</t>
  </si>
  <si>
    <t xml:space="preserve">P - du 02/04/2008 au 03/04/2009                           
R - du 04/04/2009 au 03/04/2011                           
R - du 04/04/2011 au 03/04/2013                            
</t>
  </si>
  <si>
    <t>TOTAL E&amp;P actuellement Perenco RDR                                                                         PECTEN actuellement ADDAX PCC</t>
  </si>
  <si>
    <t>24,159</t>
  </si>
  <si>
    <t>2008 - Prise de participationde l'ETAT de 25%</t>
  </si>
  <si>
    <t>PECTEN</t>
  </si>
  <si>
    <t>Operateur</t>
  </si>
  <si>
    <t>PERMIS DE RECHERCHE LOGBABA</t>
  </si>
  <si>
    <t>20/08/2002 Institution Permis</t>
  </si>
  <si>
    <t>R - du 20/08/2004 au 19/08/2006                            R - du 20/08/2006 au 19/08/2008                            R - du 20/08/2008 au 19/08/2009                            R - du 20/08/2009 au 19/08/2011</t>
  </si>
  <si>
    <t>2005 - Cession de RSM à RODEO (60%)</t>
  </si>
  <si>
    <t xml:space="preserve">2008-2009, renouvellement pour le reforage du second puits                                            
2009-2011, renouvellement pour l'évaluation du projet de développement      
</t>
  </si>
  <si>
    <t>20,1</t>
  </si>
  <si>
    <t>2011 - Prise de participationde l'ETAT de 5%</t>
  </si>
  <si>
    <t>Gaz Du Cameroun</t>
  </si>
  <si>
    <t>CHAMP SANAGA SUD</t>
  </si>
  <si>
    <t>Non Applicable (N/A): CPP sans Phase de recherche</t>
  </si>
  <si>
    <t>2006 - Prise de participationde l'ETAT de 25%</t>
  </si>
  <si>
    <t>L'AEE actuelle ne couvre pas la superficie du contrat tel qu'amendé dans l'Avenant n°1 du CPP sur le Champ Sanaga-Sud. En attente d'une AEE qui couvrira de la superficie totale du CPP</t>
  </si>
  <si>
    <t>Regime minier et pétrolier de 1964 à 1998</t>
  </si>
  <si>
    <t>CONVENTIONS D'ETABLISSMENT (CE) &amp; CONTRATS D'ASSOCIATION (CA)</t>
  </si>
  <si>
    <t>CE-ETAT &amp; SHELL CAMREX                                               CE-ETAT &amp; ELF SEREPCA, CE-ETAT &amp; PECTEN CAMEROON COMPANY,                      CA-ETAT &amp; ELF SEREPCA, CA-ETAT &amp; PECTEN CAMEROON COMPANY</t>
  </si>
  <si>
    <t xml:space="preserve"> 27/05/1964 - CE-ETAT &amp; SEREPCA,   16/07/1968 - CE-ETAT &amp; SHELL CAMREX,    08/02/1980 - CA-ETAT &amp; ELF SEREPCA,   28/02/1980 - CA-ETAT &amp; PECTEN CAMEROON COMPANY,   11/03/1982 - CE-ETAT &amp; ELF SEREPCA,   10/02/1982 - CE-ETAT &amp; PECTEN CAMEROON COMPANY</t>
  </si>
  <si>
    <t>SEREPCA</t>
  </si>
  <si>
    <t>27/05/1964 Institution du Permis</t>
  </si>
  <si>
    <t>R - 06/09/1969</t>
  </si>
  <si>
    <t>SHELL CAMREX actuellement APCC (précedemment PECTEN CAMEROON), ELF SEREPCA (précedemment SEREPCA) actuellement PRDR (précedemment TOTAL E&amp;P CAMEROUN)</t>
  </si>
  <si>
    <t>Champs Classiques</t>
  </si>
  <si>
    <t>25,5</t>
  </si>
  <si>
    <t>24,5</t>
  </si>
  <si>
    <t>Kole Compl (Marginal)</t>
  </si>
  <si>
    <t>Dikome Nord (Marginal)</t>
  </si>
  <si>
    <t>21/042003</t>
  </si>
  <si>
    <t>Betika Compl (Marginal)</t>
  </si>
  <si>
    <t>93,2</t>
  </si>
  <si>
    <t>Nyangassa (Marginal)</t>
  </si>
  <si>
    <t>Boa Sud (Marginal)</t>
  </si>
  <si>
    <t>BAVO ASSOMA</t>
  </si>
  <si>
    <t>108,4</t>
  </si>
  <si>
    <t>Bavo Compl (Marginal)</t>
  </si>
  <si>
    <t>SHELL CAMREX</t>
  </si>
  <si>
    <t>Bojongo (Marginal)</t>
  </si>
  <si>
    <t>263,8</t>
  </si>
  <si>
    <t>En Attente Développement</t>
  </si>
  <si>
    <t>30/10/1968 Institution du Permis</t>
  </si>
  <si>
    <t>Mokoko West (Marginal)</t>
  </si>
  <si>
    <t>LIPENDJA ERONG</t>
  </si>
  <si>
    <t>27,16</t>
  </si>
  <si>
    <t>Lipenja (Marginal)</t>
  </si>
  <si>
    <t>Lipenja Sud (Marginal)</t>
  </si>
  <si>
    <t>Erong Nord (Marginal)</t>
  </si>
  <si>
    <t>PECTEN CAMEROON COMPANY</t>
  </si>
  <si>
    <t>30/08/1990 Institution du Permis</t>
  </si>
  <si>
    <t>SOUTH ASSOMA MARINE</t>
  </si>
  <si>
    <t>31,78</t>
  </si>
  <si>
    <t>South Asoma (Accords-90)</t>
  </si>
  <si>
    <t xml:space="preserve">Engagé dans des négociations de conversion en  CPP, l'Opérateur a sollicité un renouvellement pour lequel l'Etat n'a pas donné de réponse. Ce qui vaut reconduction tacite </t>
  </si>
  <si>
    <t>Akono (Accords-90)</t>
  </si>
  <si>
    <t>10,87</t>
  </si>
  <si>
    <t>HUILE ET GAZ</t>
  </si>
  <si>
    <t>Kole West (Accords-90)</t>
  </si>
  <si>
    <t>CE &amp; CA</t>
  </si>
  <si>
    <t xml:space="preserve">CE- ETAT &amp; MOBIL EXPLORATION 
CE-ETAT &amp; KELT CAMEROUN,                                    
CE- ETAT &amp; SNH                                                   
CA-ETAT &amp; SNH &amp; PERCAM &amp; MPC
</t>
  </si>
  <si>
    <t xml:space="preserve">16/06/1965 CE- ETAT &amp; MOBIL EXPLORATION EQUATORIAL AFRICA
11/03/1982 CE-ETAT &amp; KELT CAMEROUN  
16/12/1993 CA-ETAT &amp; KELT CAMEROUN                      
17/05/1996 CE-ETAT &amp; SNH 
17/05/1996 CA-ETAT &amp; SNH&amp; PERCAM &amp; MPC
</t>
  </si>
  <si>
    <t>MOBIL EXPLORATION EQUATORIAL AFRICA</t>
  </si>
  <si>
    <t>27/07/1978 Institution du Permis</t>
  </si>
  <si>
    <t>Champ Classique</t>
  </si>
  <si>
    <t>Ebome (Marginal)</t>
  </si>
  <si>
    <t>28,5</t>
  </si>
  <si>
    <t>21,5</t>
  </si>
  <si>
    <t xml:space="preserve">CE- ETAT &amp; SNH                                         
CE-ETAT &amp; CMS NOMECO &amp; GLOBEX
CA-ETAT &amp; SNH &amp; CMS NOMECO &amp; GLOBEX
</t>
  </si>
  <si>
    <t xml:space="preserve">17/05/1996 CE- ETAT &amp; SNH                                         
11/12/1997 CE-ETAT &amp; CMS NOMECO &amp; GLOBEX
11/12/1997 CA-ETAT &amp; SNH &amp; CMS NOMECO &amp; GLOBEX
</t>
  </si>
  <si>
    <t>SNH(Fonct)</t>
  </si>
  <si>
    <t>27/04/1998 Institution du Permis</t>
  </si>
  <si>
    <t>Janvier 1999, changement de dénomination de la société CMS-Nomeco Cameroon Ltd en CMS Oil and Gaz Cameroon ; 
Mars 2002, retrait de Globex et transfert de ses intérêts à CMS Oil and Gaz Cameroon Ltd
Octobre 2002, changement de dénomination de la société CMS Oil and Gaz Cameroon Ltd en Perenco Oil and Gas Cameroon Ldt.</t>
  </si>
  <si>
    <t>Exploitation En Arrêt</t>
  </si>
  <si>
    <t>Voir Art 16 du CE ETAT-SNH et Annexe C du CA-ETAT &amp; SNH &amp; CMS NOMECO &amp; GLOBEX</t>
  </si>
  <si>
    <t xml:space="preserve">
Avril 2008, renonciation de Perenco Oil and Gas Cameroon Ldt à la Concession Mvia.
</t>
  </si>
  <si>
    <t>CMS NOMECO</t>
  </si>
  <si>
    <t>GLOBEX</t>
  </si>
  <si>
    <t>Paiements environnementaux de GDC</t>
  </si>
  <si>
    <t>Description du paiement</t>
  </si>
  <si>
    <t xml:space="preserve">Payé à/
Reçu de </t>
  </si>
  <si>
    <t>MOBYL PETROLIUM SARL</t>
  </si>
  <si>
    <t>56C5-0010</t>
  </si>
  <si>
    <t>YAOUNDE- FNEDD</t>
  </si>
  <si>
    <t>56C5-0011</t>
  </si>
  <si>
    <t>TDR d'étude d'impact environnementaleset sociale</t>
  </si>
  <si>
    <t>56C5-0013</t>
  </si>
  <si>
    <t>YAOUNDE</t>
  </si>
  <si>
    <t>56C5-0014</t>
  </si>
  <si>
    <t>56C5-0015</t>
  </si>
  <si>
    <t>56C5-0016</t>
  </si>
  <si>
    <t>56C5-0017</t>
  </si>
  <si>
    <t>56C5-0018</t>
  </si>
  <si>
    <t>56C5-0019</t>
  </si>
  <si>
    <t>56C5-0020</t>
  </si>
  <si>
    <t>56C5-0021</t>
  </si>
  <si>
    <t>56C5-0012</t>
  </si>
  <si>
    <t xml:space="preserve">TRADEX </t>
  </si>
  <si>
    <t>AXX SOPROPEC S.A</t>
  </si>
  <si>
    <t>23/2/2022</t>
  </si>
  <si>
    <t>56C5-0056</t>
  </si>
  <si>
    <t>YOUSHENG CEMENT CO.LTD</t>
  </si>
  <si>
    <t>56C5-0075</t>
  </si>
  <si>
    <t>CONFEX OIL CAMEROUN</t>
  </si>
  <si>
    <t>17/3/2022</t>
  </si>
  <si>
    <t>56C5-0090</t>
  </si>
  <si>
    <t>56C5-0091</t>
  </si>
  <si>
    <t>24/03/2022</t>
  </si>
  <si>
    <t>56C5-0096</t>
  </si>
  <si>
    <t xml:space="preserve">BG PETRLEUM </t>
  </si>
  <si>
    <t>56C5-0115</t>
  </si>
  <si>
    <t>21/4/2022</t>
  </si>
  <si>
    <t>56C5-0154</t>
  </si>
  <si>
    <t xml:space="preserve">OIL LIBYA S.A </t>
  </si>
  <si>
    <t>26/4/2022</t>
  </si>
  <si>
    <t>56C5-0160</t>
  </si>
  <si>
    <t>56C5-0161</t>
  </si>
  <si>
    <t>56C5-0162</t>
  </si>
  <si>
    <t>56C5-0163</t>
  </si>
  <si>
    <t>56C5-0164</t>
  </si>
  <si>
    <t>56C5-0166</t>
  </si>
  <si>
    <t>BOCOM PETRELIUM SA</t>
  </si>
  <si>
    <t>56C5-0183</t>
  </si>
  <si>
    <t xml:space="preserve">TOTAL CAMEROUN SA </t>
  </si>
  <si>
    <t>24/5/2022</t>
  </si>
  <si>
    <t>56C5-0202</t>
  </si>
  <si>
    <t xml:space="preserve">TEX TANKS CAMEROON SARL </t>
  </si>
  <si>
    <t>56C5-0206</t>
  </si>
  <si>
    <t>OLA ENERGY CAMEROON SA</t>
  </si>
  <si>
    <t>27/05/2022</t>
  </si>
  <si>
    <t>56C5-0212</t>
  </si>
  <si>
    <t>REAL OIL SA</t>
  </si>
  <si>
    <t>31/5/2022</t>
  </si>
  <si>
    <t>56C5-0216</t>
  </si>
  <si>
    <t>21/04/2022</t>
  </si>
  <si>
    <t>56C5-0290</t>
  </si>
  <si>
    <t>56C5-0293</t>
  </si>
  <si>
    <t>56C5-0294</t>
  </si>
  <si>
    <t>56C5-0295</t>
  </si>
  <si>
    <t xml:space="preserve">GLOBAL PETROLIUM </t>
  </si>
  <si>
    <t>21/06/2022</t>
  </si>
  <si>
    <t>56C5-0338</t>
  </si>
  <si>
    <t>AFRICA PETROLIUM  SA</t>
  </si>
  <si>
    <t>28/06/2022</t>
  </si>
  <si>
    <t>56C5-0349</t>
  </si>
  <si>
    <t>56C5-0374</t>
  </si>
  <si>
    <t>56C5-0377</t>
  </si>
  <si>
    <t>27/7/2022</t>
  </si>
  <si>
    <t>56C5-0401</t>
  </si>
  <si>
    <t>56C5-0402</t>
  </si>
  <si>
    <t>B BLESSING PETROLEUM SA</t>
  </si>
  <si>
    <t>56C5-0436</t>
  </si>
  <si>
    <t>56C5-0446</t>
  </si>
  <si>
    <t>56C5-0447</t>
  </si>
  <si>
    <t>56C5-0448</t>
  </si>
  <si>
    <t>56C5-0460</t>
  </si>
  <si>
    <t>56C5-0463</t>
  </si>
  <si>
    <t xml:space="preserve">JOCIDDALO PETROLIUM SA </t>
  </si>
  <si>
    <t>56C5-0465</t>
  </si>
  <si>
    <t>56C5-0466</t>
  </si>
  <si>
    <t>BLESSING PETROLEUM SA</t>
  </si>
  <si>
    <t>56C5-0473</t>
  </si>
  <si>
    <t xml:space="preserve">NEPTUNE OIL SA </t>
  </si>
  <si>
    <t>18/8/2022</t>
  </si>
  <si>
    <t>56C5-0490</t>
  </si>
  <si>
    <t>23/8/2022</t>
  </si>
  <si>
    <t>56C5-0495</t>
  </si>
  <si>
    <t>56C5-0496</t>
  </si>
  <si>
    <t>BG PETRLEUM  SARL</t>
  </si>
  <si>
    <t>15/9/2022</t>
  </si>
  <si>
    <t>56C5-0565</t>
  </si>
  <si>
    <t>16/9/2022</t>
  </si>
  <si>
    <t>56C5-0567</t>
  </si>
  <si>
    <t>56C5-0568</t>
  </si>
  <si>
    <t>56C5-0569</t>
  </si>
  <si>
    <t>56C5-0570</t>
  </si>
  <si>
    <t>56C5-0571</t>
  </si>
  <si>
    <t>56C5-0572</t>
  </si>
  <si>
    <t>56C5-0573</t>
  </si>
  <si>
    <t>56C5-0574</t>
  </si>
  <si>
    <t>26/9/2022</t>
  </si>
  <si>
    <t>56C5-0619</t>
  </si>
  <si>
    <t>17/10/2022</t>
  </si>
  <si>
    <t>56C5-0644</t>
  </si>
  <si>
    <t>VISION ENERGY SA</t>
  </si>
  <si>
    <t>31/12/2022</t>
  </si>
  <si>
    <t>56C5-0677</t>
  </si>
  <si>
    <t>56C5-0722</t>
  </si>
  <si>
    <t>56C5-0723</t>
  </si>
  <si>
    <t xml:space="preserve">GREEN OIL SARL </t>
  </si>
  <si>
    <t>56C5-0732</t>
  </si>
  <si>
    <t>56C5-0733</t>
  </si>
  <si>
    <t>56C5-0734</t>
  </si>
  <si>
    <t>56C5-0735</t>
  </si>
  <si>
    <t xml:space="preserve">NIKEL OIL SARL </t>
  </si>
  <si>
    <t>56C5-0772</t>
  </si>
  <si>
    <t>YOKOFIB OIL SARL</t>
  </si>
  <si>
    <t>56C5-0785</t>
  </si>
  <si>
    <t>56C5-0786</t>
  </si>
  <si>
    <t>56C5-0920</t>
  </si>
  <si>
    <t>56C5-0922</t>
  </si>
  <si>
    <t>PLANET PETROLIUM SARL</t>
  </si>
  <si>
    <t>56C5-0930</t>
  </si>
  <si>
    <t>56C5-0955</t>
  </si>
  <si>
    <t>56C5-0957</t>
  </si>
  <si>
    <t>SOPROPEC</t>
  </si>
  <si>
    <t>56C5-0026</t>
  </si>
  <si>
    <t>56C5-0027</t>
  </si>
  <si>
    <t>15/2/2022</t>
  </si>
  <si>
    <t>56C5-0035</t>
  </si>
  <si>
    <t>56C5-0036</t>
  </si>
  <si>
    <t>56C5-0062</t>
  </si>
  <si>
    <t>56C5-0063</t>
  </si>
  <si>
    <t>56C5-0081</t>
  </si>
  <si>
    <t xml:space="preserve">SHENG JIE SARL </t>
  </si>
  <si>
    <t>56C5-0074</t>
  </si>
  <si>
    <t>18/3/2022</t>
  </si>
  <si>
    <t>56C5-0104</t>
  </si>
  <si>
    <t>56C5-0105</t>
  </si>
  <si>
    <t>31/3/2022</t>
  </si>
  <si>
    <t>56C5-0106</t>
  </si>
  <si>
    <t>56C5-0107</t>
  </si>
  <si>
    <t>56C5-0108</t>
  </si>
  <si>
    <t>56C5-0122</t>
  </si>
  <si>
    <t>56C5-0123</t>
  </si>
  <si>
    <t>56C5-0127</t>
  </si>
  <si>
    <t>56C5-0152</t>
  </si>
  <si>
    <t>56C5-0357</t>
  </si>
  <si>
    <t>56C5-0361</t>
  </si>
  <si>
    <t>56C5-0375</t>
  </si>
  <si>
    <t>56C5-0376</t>
  </si>
  <si>
    <t xml:space="preserve">HUA JIAN PIERRE SARL </t>
  </si>
  <si>
    <t>18/7/2022</t>
  </si>
  <si>
    <t>56C5-0382</t>
  </si>
  <si>
    <t>56C5-0385</t>
  </si>
  <si>
    <t>ACTIF OIL SA</t>
  </si>
  <si>
    <t>56C5-0386</t>
  </si>
  <si>
    <t>GUANG FA</t>
  </si>
  <si>
    <t>56C5-0388</t>
  </si>
  <si>
    <t xml:space="preserve">WAN LONG SARL </t>
  </si>
  <si>
    <t>56C5-0452</t>
  </si>
  <si>
    <t xml:space="preserve">ERAMET CAMEROUN </t>
  </si>
  <si>
    <t>56C5-0456</t>
  </si>
  <si>
    <t>19/8/2022</t>
  </si>
  <si>
    <t>56C5-0488</t>
  </si>
  <si>
    <t>CAPOGCO PLC</t>
  </si>
  <si>
    <t>24/8/2022</t>
  </si>
  <si>
    <t>56C5-0526</t>
  </si>
  <si>
    <t>56C5-0527</t>
  </si>
  <si>
    <t xml:space="preserve">YUANG TENG SARL </t>
  </si>
  <si>
    <t>31/8/2022</t>
  </si>
  <si>
    <t>56C5-0537</t>
  </si>
  <si>
    <t>56C5-0620</t>
  </si>
  <si>
    <t>56C5-0632</t>
  </si>
  <si>
    <t>56C5-0633</t>
  </si>
  <si>
    <t>56C5-0634</t>
  </si>
  <si>
    <t>ETS ZHIMIN ZHU</t>
  </si>
  <si>
    <t>56C5-0646</t>
  </si>
  <si>
    <t>RAFFINERIE DU CAMEROUN SA</t>
  </si>
  <si>
    <t>56C5-0655</t>
  </si>
  <si>
    <t>56C5-0721</t>
  </si>
  <si>
    <t>56C5-0778</t>
  </si>
  <si>
    <t>56C5-0928</t>
  </si>
  <si>
    <t>56C5-0954</t>
  </si>
  <si>
    <t>56C5-0971</t>
  </si>
  <si>
    <t>56C5-0972</t>
  </si>
  <si>
    <t>FD Signé (Oui / Non)</t>
  </si>
  <si>
    <t>FD Certifié</t>
  </si>
  <si>
    <t>FD soumis</t>
  </si>
  <si>
    <t>1er Cargo ENERGY INTEGRITY</t>
  </si>
  <si>
    <t>MMBtu</t>
  </si>
  <si>
    <t>GNL</t>
  </si>
  <si>
    <t>GAZPROM</t>
  </si>
  <si>
    <t>RUSSIE</t>
  </si>
  <si>
    <t>2e Cargo VELIKIY NOVGOROD</t>
  </si>
  <si>
    <t>07/02/2022</t>
  </si>
  <si>
    <t>3e Cargo CLEAN ENERGY</t>
  </si>
  <si>
    <t>19/02/2022</t>
  </si>
  <si>
    <t>4e Cargo PSKOV</t>
  </si>
  <si>
    <t>11/03/2022</t>
  </si>
  <si>
    <t>5e Cargo ENERGY INTELLIGENCE</t>
  </si>
  <si>
    <t>28/03/2022</t>
  </si>
  <si>
    <t>6e Cargo ENERGY INTEGRITY</t>
  </si>
  <si>
    <t>18/04/2022</t>
  </si>
  <si>
    <t xml:space="preserve"> INDE</t>
  </si>
  <si>
    <t>7e Cargo ENERGY INTELLIGENCE</t>
  </si>
  <si>
    <t>05/05/2022</t>
  </si>
  <si>
    <t>8e Cargo HOEGH GANNET</t>
  </si>
  <si>
    <t>24/05/2022</t>
  </si>
  <si>
    <t>BELGIQUE</t>
  </si>
  <si>
    <t xml:space="preserve">9e Cargo ENERGY INTEGRITY </t>
  </si>
  <si>
    <t>10/06/2022</t>
  </si>
  <si>
    <t>10e Cargo HOEGH GANNET</t>
  </si>
  <si>
    <t>29/06/2022</t>
  </si>
  <si>
    <t>11e Cargo ENERGY INTEGRITY</t>
  </si>
  <si>
    <t>22/07/2022</t>
  </si>
  <si>
    <t>12e GASLOG SANTIAGO</t>
  </si>
  <si>
    <t>13e Cargo ENERGY INTELLIGENCE</t>
  </si>
  <si>
    <t>30/09/2022</t>
  </si>
  <si>
    <t xml:space="preserve">PAYS BAS </t>
  </si>
  <si>
    <t xml:space="preserve">14e Cargo ENERGY INTEGRITY </t>
  </si>
  <si>
    <t>16/10/2022</t>
  </si>
  <si>
    <t>15e Cargo ENERGY INTELLIGENCE</t>
  </si>
  <si>
    <t>03/11/2022</t>
  </si>
  <si>
    <t>16e Cargo AMUR RIVER</t>
  </si>
  <si>
    <t xml:space="preserve">17e Cargo ENERGY INTEGRITY </t>
  </si>
  <si>
    <t>18e Cargo AMUR RIVER</t>
  </si>
  <si>
    <r>
      <t xml:space="preserve">Valeur totale </t>
    </r>
    <r>
      <rPr>
        <b/>
        <sz val="8"/>
        <color rgb="FFFF0000"/>
        <rFont val="Kohinoor Devanagari"/>
        <family val="3"/>
      </rPr>
      <t>FOB*</t>
    </r>
    <r>
      <rPr>
        <b/>
        <sz val="8"/>
        <color theme="0"/>
        <rFont val="Kohinoor Devanagari"/>
        <family val="3"/>
      </rPr>
      <t xml:space="preserve">
 (en USD)</t>
    </r>
  </si>
  <si>
    <r>
      <t xml:space="preserve">Valeur totale </t>
    </r>
    <r>
      <rPr>
        <b/>
        <sz val="8"/>
        <color rgb="FFFF0000"/>
        <rFont val="Kohinoor Devanagari"/>
        <family val="3"/>
      </rPr>
      <t>FOB*</t>
    </r>
    <r>
      <rPr>
        <b/>
        <sz val="8"/>
        <color theme="0"/>
        <rFont val="Kohinoor Devanagari"/>
        <family val="3"/>
      </rPr>
      <t xml:space="preserve">
(en FCFA)</t>
    </r>
  </si>
  <si>
    <t>SDLT12022EXD002973I</t>
  </si>
  <si>
    <t>kg</t>
  </si>
  <si>
    <t>252329000000: Autres ciments Portland</t>
  </si>
  <si>
    <t>FIRST INDUSTRIAL COMPANY SAU</t>
  </si>
  <si>
    <t>CF</t>
  </si>
  <si>
    <t>Centrale Afrique</t>
  </si>
  <si>
    <t>SDLT12022EXD002975I</t>
  </si>
  <si>
    <t>SDLT12022EXD002976I</t>
  </si>
  <si>
    <t>SDES12022EXD000609I</t>
  </si>
  <si>
    <t>EPMXXX</t>
  </si>
  <si>
    <t>SOCIETE KHAYTS SARL</t>
  </si>
  <si>
    <t>SDES12022EXD000610I</t>
  </si>
  <si>
    <t>SDES12022EXD000611I</t>
  </si>
  <si>
    <t>SDES12022EXD000612I</t>
  </si>
  <si>
    <t>SDES12022EXD000621I</t>
  </si>
  <si>
    <t>BATI PRO RCA SARL</t>
  </si>
  <si>
    <t>SDES12022EXD000622I</t>
  </si>
  <si>
    <t>SDES12022EXD000623I</t>
  </si>
  <si>
    <t>SDES12022EXD000624I</t>
  </si>
  <si>
    <t>SDES12022EXD000625I</t>
  </si>
  <si>
    <t>SDES12022EXD000626I</t>
  </si>
  <si>
    <t>SDES12022EXD000627I</t>
  </si>
  <si>
    <t>SDES12022EXD000628I</t>
  </si>
  <si>
    <t>SDES12022EXD000629I</t>
  </si>
  <si>
    <t>SDES12022EXD000630I</t>
  </si>
  <si>
    <t>SDES12022EXD000698I</t>
  </si>
  <si>
    <t>252329000000: Autres ciments Portland, même colorés</t>
  </si>
  <si>
    <t>SDES12022EXD000699I</t>
  </si>
  <si>
    <t>SDES12022EXD000700I</t>
  </si>
  <si>
    <t>SDES12022EXD000701I</t>
  </si>
  <si>
    <t>SDES12022EXD000715I</t>
  </si>
  <si>
    <t>SDES12022EXD000716I</t>
  </si>
  <si>
    <t>SDES12022EXD000717I</t>
  </si>
  <si>
    <t>SDES12022EXD000718I</t>
  </si>
  <si>
    <t>SDES12022EXD000719I</t>
  </si>
  <si>
    <t>SDES12022EXD000720I</t>
  </si>
  <si>
    <t>SDES12022EXD000721I</t>
  </si>
  <si>
    <t>SDES12022EXD000734I</t>
  </si>
  <si>
    <t xml:space="preserve">ETS .MALISSIOT ET FILS </t>
  </si>
  <si>
    <t>SDES12022EXD000735I</t>
  </si>
  <si>
    <t>SDES12022EXD000736I</t>
  </si>
  <si>
    <t>SDES12022EXD000760I</t>
  </si>
  <si>
    <t>SDES12022EXD000761I</t>
  </si>
  <si>
    <t>SDES12022EXD000764I</t>
  </si>
  <si>
    <t>SDES12022EXD000766I</t>
  </si>
  <si>
    <t>SDES12022EXD000769I</t>
  </si>
  <si>
    <t>SDES12022EXD000770I</t>
  </si>
  <si>
    <t>SDES12022EXD000771I</t>
  </si>
  <si>
    <t>SDES12022EXD000773I</t>
  </si>
  <si>
    <t>SDLT12022EXD004502I</t>
  </si>
  <si>
    <t>MAMADOU DODO</t>
  </si>
  <si>
    <t>SDLT12022EXD004504I</t>
  </si>
  <si>
    <t>SDES12022EXD000851I</t>
  </si>
  <si>
    <t>STE GONGA WALL SARL</t>
  </si>
  <si>
    <t>SDES12022EXD000852I</t>
  </si>
  <si>
    <t>SDES12022EXD000853I</t>
  </si>
  <si>
    <t>SDES12022EXD000854I</t>
  </si>
  <si>
    <t>SDES12022EXD000855I</t>
  </si>
  <si>
    <t xml:space="preserve">SOCIETE SAMIR </t>
  </si>
  <si>
    <t>SDES12022EXD000856I</t>
  </si>
  <si>
    <t>SDES12022EXD000859I</t>
  </si>
  <si>
    <t>SDES12022EXD000860I</t>
  </si>
  <si>
    <t>SDES12022EXD000861I</t>
  </si>
  <si>
    <t>SDES12022EXD000862I</t>
  </si>
  <si>
    <t>SDES12022EXD000863I</t>
  </si>
  <si>
    <t>SDES12022EXD000864I</t>
  </si>
  <si>
    <t>SDES12022EXD000865I</t>
  </si>
  <si>
    <t>SDES12022EXD000866I</t>
  </si>
  <si>
    <t>SDES12022EXD000867I</t>
  </si>
  <si>
    <t>SDES12022EXD000868I</t>
  </si>
  <si>
    <t>ETS SANI</t>
  </si>
  <si>
    <t>SDES12022EXD000869I</t>
  </si>
  <si>
    <t>SDES12022EXD000870I</t>
  </si>
  <si>
    <t>SDES12022EXD000913I</t>
  </si>
  <si>
    <t>SDES12022EXD000914I</t>
  </si>
  <si>
    <t>SDES12022EXD000915I</t>
  </si>
  <si>
    <t>SDES12022EXD000916I</t>
  </si>
  <si>
    <t>SDES12022EXD000917I</t>
  </si>
  <si>
    <t>SDES12022EXD000918I</t>
  </si>
  <si>
    <t>SDES12022EXD000919I</t>
  </si>
  <si>
    <t>SDES12022EXD000920I</t>
  </si>
  <si>
    <t>SDES12022EXD000921I</t>
  </si>
  <si>
    <t>SDES12022EXD000928I</t>
  </si>
  <si>
    <t>ETS GONI FILS RCA</t>
  </si>
  <si>
    <t>SDES12022EXD000929I</t>
  </si>
  <si>
    <t>SDES12022EXD000930I</t>
  </si>
  <si>
    <t>SDES12022EXD000931I</t>
  </si>
  <si>
    <t>SDES12022EXD000932I</t>
  </si>
  <si>
    <t>SDES12022EXD000933I</t>
  </si>
  <si>
    <t>SDES12022EXD000934I</t>
  </si>
  <si>
    <t>SDES12022EXD000935I</t>
  </si>
  <si>
    <t>SDES12022EXD000936I</t>
  </si>
  <si>
    <t>SDES12022EXD000937I</t>
  </si>
  <si>
    <t>SDES12022EXD000938I</t>
  </si>
  <si>
    <t>SDES12022EXD000939I</t>
  </si>
  <si>
    <t>SDES12022EXD000940I</t>
  </si>
  <si>
    <t>SDES12022EXD000941I</t>
  </si>
  <si>
    <t>SDES12022EXD000942I</t>
  </si>
  <si>
    <t>SDES12022EXD000943I</t>
  </si>
  <si>
    <t>SDES12022EXD000957I</t>
  </si>
  <si>
    <t>ETS MAMADOU DODO</t>
  </si>
  <si>
    <t>SDES12022EXD000958I</t>
  </si>
  <si>
    <t>SDES12022EXD000959I</t>
  </si>
  <si>
    <t>SDES12022EXD000960I</t>
  </si>
  <si>
    <t>SDES12022EXD000961I</t>
  </si>
  <si>
    <t>SDES12022EXD000962I</t>
  </si>
  <si>
    <t>SDES12022EXD000963I</t>
  </si>
  <si>
    <t>SDES12022EXD000964I</t>
  </si>
  <si>
    <t>SDES12022EXD000965I</t>
  </si>
  <si>
    <t>SDES12022EXD000966I</t>
  </si>
  <si>
    <t>SDES12022EXD000969I</t>
  </si>
  <si>
    <t>L'UNION FAIT LA FORCE</t>
  </si>
  <si>
    <t>SDES12022EXD000970I</t>
  </si>
  <si>
    <t>SDES12022EXD000971I</t>
  </si>
  <si>
    <t>SDES12022EXD000972I</t>
  </si>
  <si>
    <t>SDES12022EXD000973I</t>
  </si>
  <si>
    <t>SDES12022EXD000974I</t>
  </si>
  <si>
    <t>SDES12022EXD000975I</t>
  </si>
  <si>
    <t>SDES12022EXD000976I</t>
  </si>
  <si>
    <t>SDES12022EXD000977I</t>
  </si>
  <si>
    <t>SDES12022EXD000978I</t>
  </si>
  <si>
    <t>SDES12022EXD000979I</t>
  </si>
  <si>
    <t>SDES12022EXD000980I</t>
  </si>
  <si>
    <t>SDES12022EXD000981I</t>
  </si>
  <si>
    <t>SDES12022EXD000982I</t>
  </si>
  <si>
    <t>SDES12022EXD000983I</t>
  </si>
  <si>
    <t>SDES12022EXD000984I</t>
  </si>
  <si>
    <t>SDES12022EXD000985I</t>
  </si>
  <si>
    <t>SDES12022EXD000986I</t>
  </si>
  <si>
    <t>SDES12022EXD000987I</t>
  </si>
  <si>
    <t>SDES12022EXD000988I</t>
  </si>
  <si>
    <t>SDCE12022EXD000651I</t>
  </si>
  <si>
    <t>260500000000: Minerais de cobalt et leurs concentrés</t>
  </si>
  <si>
    <t>GEOVIC LTD</t>
  </si>
  <si>
    <t>CN</t>
  </si>
  <si>
    <t>SDCE12022EXD000825I</t>
  </si>
  <si>
    <t>710499000000: Autres pierres synthétiques ou reconstituées, même travaillées ou assorties mais non enfilées ni montées  ni serties ; autres pierres  synthétiques  ou reconstituées non assorties, enfilées temporairement pour la facilité du transport</t>
  </si>
  <si>
    <t>LI LAI DEVELOPMENT LIMITED</t>
  </si>
  <si>
    <t>SDLT22022EXD001717I</t>
  </si>
  <si>
    <t>251710000000: Cailloux, graviers, pierres concassées, des types généralement utilisés pour le bétonnage ou pour l'empierrement des routes, des voies ferrées ou autres ballasts, galets et silex, même traités thermiquement</t>
  </si>
  <si>
    <t>RAZEL BEC</t>
  </si>
  <si>
    <t>FR</t>
  </si>
  <si>
    <t>SDES12022EXD000009I</t>
  </si>
  <si>
    <t>252390000000: Autres ciments hydrauliques, meme colores</t>
  </si>
  <si>
    <t>Kwa Na Kwa Centrafrique Sarl</t>
  </si>
  <si>
    <t>SDLT12022EXD000246I</t>
  </si>
  <si>
    <t>STE TSM</t>
  </si>
  <si>
    <t>SDLT12022EXD000247I</t>
  </si>
  <si>
    <t>SDLT12022EXD000250I</t>
  </si>
  <si>
    <t>SDLT12022EXD000253I</t>
  </si>
  <si>
    <t>SDLT12022EXD000290I</t>
  </si>
  <si>
    <t>ETS ROSAMI</t>
  </si>
  <si>
    <t>SDES12022EXD000012I</t>
  </si>
  <si>
    <t>ETS LA PROMESSE DE DIEU</t>
  </si>
  <si>
    <t>SDES12022EXD000013I</t>
  </si>
  <si>
    <t>SDES12022EXD000014I</t>
  </si>
  <si>
    <t>SDES12022EXD000015I</t>
  </si>
  <si>
    <t>SDES12022EXD000016I</t>
  </si>
  <si>
    <t>SDES12022EXD000017I</t>
  </si>
  <si>
    <t>SDES12022EXD000018I</t>
  </si>
  <si>
    <t>SDES12022EXD000019I</t>
  </si>
  <si>
    <t>SDES12022EXD000020I</t>
  </si>
  <si>
    <t>SDES12022EXD000021I</t>
  </si>
  <si>
    <t>SDES12022EXD000022I</t>
  </si>
  <si>
    <t>ETS GILLES ET FRERES</t>
  </si>
  <si>
    <t>SDES12022EXD000023I</t>
  </si>
  <si>
    <t>SDES12022EXD000025I</t>
  </si>
  <si>
    <t>SDES12022EXD000026I</t>
  </si>
  <si>
    <t>SDES12022EXD000027I</t>
  </si>
  <si>
    <t>SDES12022EXD000028I</t>
  </si>
  <si>
    <t>SDES12022EXD000029I</t>
  </si>
  <si>
    <t>SDES12022EXD000030I</t>
  </si>
  <si>
    <t>SDES12022EXD000031I</t>
  </si>
  <si>
    <t>SDES12022EXD000032I</t>
  </si>
  <si>
    <t>SDES12022EXD000033I</t>
  </si>
  <si>
    <t>ALIZE CONSTRUCTION</t>
  </si>
  <si>
    <t>SDES12022EXD000034I</t>
  </si>
  <si>
    <t>SDES12022EXD000035I</t>
  </si>
  <si>
    <t>SDES12022EXD000036I</t>
  </si>
  <si>
    <t>SDES12022EXD000037I</t>
  </si>
  <si>
    <t>SDES12022EXD000038I</t>
  </si>
  <si>
    <t>SDES12022EXD000039I</t>
  </si>
  <si>
    <t>SDES12022EXD000040I</t>
  </si>
  <si>
    <t>SDES12022EXD000041I</t>
  </si>
  <si>
    <t>SDES12022EXD000042I</t>
  </si>
  <si>
    <t>SDLT12022EXD000307I</t>
  </si>
  <si>
    <t>SDLT12022EXD000308I</t>
  </si>
  <si>
    <t>SDLT12022EXD000309I</t>
  </si>
  <si>
    <t>SDLT12022EXD000311I</t>
  </si>
  <si>
    <t>SDLT12022EXD000312I</t>
  </si>
  <si>
    <t>SDLT12022EXD000314I</t>
  </si>
  <si>
    <t>SDLT12022EXD000315I</t>
  </si>
  <si>
    <t>SDLT12022EXD000316I</t>
  </si>
  <si>
    <t>SDLT12022EXD000371I</t>
  </si>
  <si>
    <t>ETS BOUBAKARI IBRAHIM</t>
  </si>
  <si>
    <t>SDLT12022EXD000372I</t>
  </si>
  <si>
    <t>SDLT12022EXD000373I</t>
  </si>
  <si>
    <t>SDLT12022EXD000376I</t>
  </si>
  <si>
    <t>CENTRAFRIQUE FUTURE</t>
  </si>
  <si>
    <t>SDLT12022EXD000377I</t>
  </si>
  <si>
    <t>SDLT12022EXD000379I</t>
  </si>
  <si>
    <t>SDLT12022EXD000380I</t>
  </si>
  <si>
    <t>SDLT12022EXD000383I</t>
  </si>
  <si>
    <t>SDLT12022EXD000384I</t>
  </si>
  <si>
    <t>SDLT12022EXD000385I</t>
  </si>
  <si>
    <t>SDLT12022EXD000387I</t>
  </si>
  <si>
    <t>SDLT12022EXD000388I</t>
  </si>
  <si>
    <t>SDLT12022EXD000389I</t>
  </si>
  <si>
    <t>SDLT12022EXD000628I</t>
  </si>
  <si>
    <t>AFRIQUE EUROPE SERVICE</t>
  </si>
  <si>
    <t>SDLT12022EXD000629I</t>
  </si>
  <si>
    <t>SDLT12022EXD000630I</t>
  </si>
  <si>
    <t>SDLT12022EXD000631I</t>
  </si>
  <si>
    <t>SDLT12022EXD000632I</t>
  </si>
  <si>
    <t>SDLT12022EXD000633I</t>
  </si>
  <si>
    <t>SDLT12022EXD000634I</t>
  </si>
  <si>
    <t>SDLT12022EXD000635I</t>
  </si>
  <si>
    <t>SDLT12022EXD000639I</t>
  </si>
  <si>
    <t>SDLT12022EXD000640I</t>
  </si>
  <si>
    <t>SDLT12022EXD000641I</t>
  </si>
  <si>
    <t>SDLT12022EXD000642I</t>
  </si>
  <si>
    <t>SDLT12022EXD000644I</t>
  </si>
  <si>
    <t>SDLT12022EXD000647I</t>
  </si>
  <si>
    <t>SDLT12022EXD000649I</t>
  </si>
  <si>
    <t>SDLT12022EXD000650I</t>
  </si>
  <si>
    <t>SDLT12022EXD000675I</t>
  </si>
  <si>
    <t>SDLT12022EXD000676I</t>
  </si>
  <si>
    <t>TIMBERLAND INDUSTRIES SA</t>
  </si>
  <si>
    <t>SDLT12022EXD000677I</t>
  </si>
  <si>
    <t>SDLT12022EXD000678I</t>
  </si>
  <si>
    <t>SDLT12022EXD000679I</t>
  </si>
  <si>
    <t>SDLT12022EXD000682I</t>
  </si>
  <si>
    <t>SDLT12022EXD000683I</t>
  </si>
  <si>
    <t>SDLT12022EXD000684I</t>
  </si>
  <si>
    <t>SDLT12022EXD000685I</t>
  </si>
  <si>
    <t>SDLT12022EXD000688I</t>
  </si>
  <si>
    <t>SDLT12022EXD000689I</t>
  </si>
  <si>
    <t>SDLT12022EXD000690I</t>
  </si>
  <si>
    <t>SDLT12022EXD000692I</t>
  </si>
  <si>
    <t>SDLT12022EXD000695I</t>
  </si>
  <si>
    <t>SDLT12022EXD000696I</t>
  </si>
  <si>
    <t>SDLT12022EXD000697I</t>
  </si>
  <si>
    <t>SDLT12022EXD000698I</t>
  </si>
  <si>
    <t>SDLT12022EXD000699I</t>
  </si>
  <si>
    <t>SDLT12022EXD000700I</t>
  </si>
  <si>
    <t>SDLT12022EXD000701I</t>
  </si>
  <si>
    <t>SDLT12022EXD000703I</t>
  </si>
  <si>
    <t>SDLT12022EXD000704I</t>
  </si>
  <si>
    <t>SDES12022EXD000070I</t>
  </si>
  <si>
    <t>LA SEMENCE BTP</t>
  </si>
  <si>
    <t>SDES12022EXD000071I</t>
  </si>
  <si>
    <t>SDES12022EXD000072I</t>
  </si>
  <si>
    <t>ETS NARRAL</t>
  </si>
  <si>
    <t>SDES12022EXD000074I</t>
  </si>
  <si>
    <t>SDES12022EXD000076I</t>
  </si>
  <si>
    <t>SDES12022EXD000077I</t>
  </si>
  <si>
    <t>SDES12022EXD000079I</t>
  </si>
  <si>
    <t>SDES12022EXD000080I</t>
  </si>
  <si>
    <t>SDES12022EXD000081I</t>
  </si>
  <si>
    <t>SDES12022EXD000082I</t>
  </si>
  <si>
    <t>SDES12022EXD000083I</t>
  </si>
  <si>
    <t>SDES12022EXD000084I</t>
  </si>
  <si>
    <t>SDES12022EXD000085I</t>
  </si>
  <si>
    <t>SDES12022EXD000086I</t>
  </si>
  <si>
    <t>SDES12022EXD000087I</t>
  </si>
  <si>
    <t>SDES12022EXD000088I</t>
  </si>
  <si>
    <t>SDES12022EXD000089I</t>
  </si>
  <si>
    <t>SDES12022EXD000090I</t>
  </si>
  <si>
    <t>SDES12022EXD000091I</t>
  </si>
  <si>
    <t>ETS ALIOU BOUBA</t>
  </si>
  <si>
    <t>SDES12022EXD000092I</t>
  </si>
  <si>
    <t>SDES12022EXD000093I</t>
  </si>
  <si>
    <t>SDES12022EXD000094I</t>
  </si>
  <si>
    <t>SDES12022EXD000095I</t>
  </si>
  <si>
    <t>SDES12022EXD000096I</t>
  </si>
  <si>
    <t>SDES12022EXD000097I</t>
  </si>
  <si>
    <t>SDES12022EXD000098I</t>
  </si>
  <si>
    <t>SDES12022EXD000099I</t>
  </si>
  <si>
    <t>ETS MALLISSIOT ET FILS</t>
  </si>
  <si>
    <t>SDES12022EXD000100I</t>
  </si>
  <si>
    <t>SDES12022EXD000101I</t>
  </si>
  <si>
    <t>SDES12022EXD000102I</t>
  </si>
  <si>
    <t>SDES12022EXD000103I</t>
  </si>
  <si>
    <t>SDES12022EXD000104I</t>
  </si>
  <si>
    <t>SDES12022EXD000105I</t>
  </si>
  <si>
    <t>SDES12022EXD000106I</t>
  </si>
  <si>
    <t>SDES12022EXD000107I</t>
  </si>
  <si>
    <t>SDES12022EXD000108I</t>
  </si>
  <si>
    <t>SDES12022EXD000109I</t>
  </si>
  <si>
    <t>SDES12022EXD000110I</t>
  </si>
  <si>
    <t>SDES12022EXD000111I</t>
  </si>
  <si>
    <t>SDES12022EXD000112I</t>
  </si>
  <si>
    <t>SDES12022EXD000113I</t>
  </si>
  <si>
    <t>SDES12022EXD000114I</t>
  </si>
  <si>
    <t>SDES12022EXD000115I</t>
  </si>
  <si>
    <t>SDES12022EXD000116I</t>
  </si>
  <si>
    <t>SDES12022EXD000117I</t>
  </si>
  <si>
    <t>SDES12022EXD000118I</t>
  </si>
  <si>
    <t>SDES12022EXD000119I</t>
  </si>
  <si>
    <t>SDES12022EXD000120I</t>
  </si>
  <si>
    <t>SDES12022EXD000121I</t>
  </si>
  <si>
    <t>SDES12022EXD000122I</t>
  </si>
  <si>
    <t>SDES12022EXD000123I</t>
  </si>
  <si>
    <t>SDES12022EXD000124I</t>
  </si>
  <si>
    <t>SDES12022EXD000125I</t>
  </si>
  <si>
    <t>SDES12022EXD000126I</t>
  </si>
  <si>
    <t>SDES12022EXD000127I</t>
  </si>
  <si>
    <t>SDES12022EXD000128I</t>
  </si>
  <si>
    <t>SDES12022EXD000129I</t>
  </si>
  <si>
    <t>SDES12022EXD000130I</t>
  </si>
  <si>
    <t>SDES12022EXD000131I</t>
  </si>
  <si>
    <t>SDES12022EXD000132I</t>
  </si>
  <si>
    <t>SDES12022EXD000133I</t>
  </si>
  <si>
    <t>SDES12022EXD000134I</t>
  </si>
  <si>
    <t>SDES12022EXD000135I</t>
  </si>
  <si>
    <t>SNTC SARL</t>
  </si>
  <si>
    <t>SDES12022EXD000136I</t>
  </si>
  <si>
    <t>SDES12022EXD000137I</t>
  </si>
  <si>
    <t>SDES12022EXD000138I</t>
  </si>
  <si>
    <t>SDES12022EXD000139I</t>
  </si>
  <si>
    <t>SDES12022EXD000140I</t>
  </si>
  <si>
    <t>SDES12022EXD000141I</t>
  </si>
  <si>
    <t>SDES12022EXD000142I</t>
  </si>
  <si>
    <t>SDES12022EXD000143I</t>
  </si>
  <si>
    <t>SDES12022EXD000144I</t>
  </si>
  <si>
    <t>SDES12022EXD000145I</t>
  </si>
  <si>
    <t>SDES12022EXD000147I</t>
  </si>
  <si>
    <t>SDES12022EXD000148I</t>
  </si>
  <si>
    <t>SDES12022EXD000149I</t>
  </si>
  <si>
    <t>SDES12022EXD000150I</t>
  </si>
  <si>
    <t>SDES12022EXD000151I</t>
  </si>
  <si>
    <t>SDES12022EXD000152I</t>
  </si>
  <si>
    <t>SDES12022EXD000153I</t>
  </si>
  <si>
    <t>SDES12022EXD000154I</t>
  </si>
  <si>
    <t>SDES12022EXD000155I</t>
  </si>
  <si>
    <t>SDES12022EXD000156I</t>
  </si>
  <si>
    <t>SDES12022EXD000157I</t>
  </si>
  <si>
    <t>SDES12022EXD000158I</t>
  </si>
  <si>
    <t>SDES12022EXD000159I</t>
  </si>
  <si>
    <t>SDES12022EXD000160I</t>
  </si>
  <si>
    <t>SDLT12022EXD000761I</t>
  </si>
  <si>
    <t>SDLT12022EXD000762I</t>
  </si>
  <si>
    <t>SDLT12022EXD000763I</t>
  </si>
  <si>
    <t>SDLT12022EXD000764I</t>
  </si>
  <si>
    <t>SDLT12022EXD000765I</t>
  </si>
  <si>
    <t>SDES12022EXD000161I</t>
  </si>
  <si>
    <t>ANZITE BTP</t>
  </si>
  <si>
    <t>SDES12022EXD000162I</t>
  </si>
  <si>
    <t>SDES12022EXD000163I</t>
  </si>
  <si>
    <t>SDES12022EXD000164I</t>
  </si>
  <si>
    <t>SDES12022EXD000165I</t>
  </si>
  <si>
    <t>SDES12022EXD000166I</t>
  </si>
  <si>
    <t>SDES12022EXD000167I</t>
  </si>
  <si>
    <t>SDES12022EXD000168I</t>
  </si>
  <si>
    <t>SDES12022EXD000169I</t>
  </si>
  <si>
    <t>SDES12022EXD000170I</t>
  </si>
  <si>
    <t>SDES12022EXD000171I</t>
  </si>
  <si>
    <t>SDES12022EXD000172I</t>
  </si>
  <si>
    <t>SDES12022EXD000173I</t>
  </si>
  <si>
    <t>SDES12022EXD000174I</t>
  </si>
  <si>
    <t>SDES12022EXD000175I</t>
  </si>
  <si>
    <t>SDES12022EXD000176I</t>
  </si>
  <si>
    <t>SDES12022EXD000177I</t>
  </si>
  <si>
    <t>SDES12022EXD000178I</t>
  </si>
  <si>
    <t>SDES12022EXD000179I</t>
  </si>
  <si>
    <t>SDES12022EXD000180I</t>
  </si>
  <si>
    <t>SDES12022EXD000181I</t>
  </si>
  <si>
    <t>SDES12022EXD000182I</t>
  </si>
  <si>
    <t>ETS SALIHOU BOUBA</t>
  </si>
  <si>
    <t>SDES12022EXD000183I</t>
  </si>
  <si>
    <t>SDES12022EXD000184I</t>
  </si>
  <si>
    <t>SDES12022EXD000185I</t>
  </si>
  <si>
    <t>SDES12022EXD000186I</t>
  </si>
  <si>
    <t>SDES12022EXD000187I</t>
  </si>
  <si>
    <t>SDES12022EXD000188I</t>
  </si>
  <si>
    <t>SDES12022EXD000189I</t>
  </si>
  <si>
    <t>SDES12022EXD000190I</t>
  </si>
  <si>
    <t>SDES12022EXD000192I</t>
  </si>
  <si>
    <t>SDES12022EXD000193I</t>
  </si>
  <si>
    <t>SDES12022EXD000194I</t>
  </si>
  <si>
    <t>SDES12022EXD000195I</t>
  </si>
  <si>
    <t>SDES12022EXD000196I</t>
  </si>
  <si>
    <t>SDES12022EXD000197I</t>
  </si>
  <si>
    <t>SDES12022EXD000198I</t>
  </si>
  <si>
    <t>SDES12022EXD000199I</t>
  </si>
  <si>
    <t>SDES12022EXD000200I</t>
  </si>
  <si>
    <t>SDES12022EXD000201I</t>
  </si>
  <si>
    <t>SDES12022EXD000202I</t>
  </si>
  <si>
    <t>SDES12022EXD000203I</t>
  </si>
  <si>
    <t>SDES12022EXD000204I</t>
  </si>
  <si>
    <t>SDES12022EXD000205I</t>
  </si>
  <si>
    <t>SDES12022EXD000206I</t>
  </si>
  <si>
    <t>SDES12022EXD000207I</t>
  </si>
  <si>
    <t>SDES12022EXD000208I</t>
  </si>
  <si>
    <t>SDES12022EXD000209I</t>
  </si>
  <si>
    <t>SDES12022EXD000210I</t>
  </si>
  <si>
    <t>SDES12022EXD000211I</t>
  </si>
  <si>
    <t>SDES12022EXD000212I</t>
  </si>
  <si>
    <t>SDES12022EXD000213I</t>
  </si>
  <si>
    <t>SDES12022EXD000214I</t>
  </si>
  <si>
    <t>SDES12022EXD000215I</t>
  </si>
  <si>
    <t>SDES12022EXD000216I</t>
  </si>
  <si>
    <t>SDES12022EXD000217I</t>
  </si>
  <si>
    <t>SDES12022EXD000218I</t>
  </si>
  <si>
    <t>SDES12022EXD000219I</t>
  </si>
  <si>
    <t>SDES12022EXD000220I</t>
  </si>
  <si>
    <t>SDES12022EXD000221I</t>
  </si>
  <si>
    <t>SDES12022EXD000222I</t>
  </si>
  <si>
    <t>SDES12022EXD000223I</t>
  </si>
  <si>
    <t>SDES12022EXD000224I</t>
  </si>
  <si>
    <t>SDES12022EXD000225I</t>
  </si>
  <si>
    <t>SDES12022EXD000226I</t>
  </si>
  <si>
    <t>SDES12022EXD000227I</t>
  </si>
  <si>
    <t>SDES12022EXD000228I</t>
  </si>
  <si>
    <t>SDES12022EXD000229I</t>
  </si>
  <si>
    <t>SDES12022EXD000230I</t>
  </si>
  <si>
    <t>SDES12022EXD000231I</t>
  </si>
  <si>
    <t>SDES12022EXD000232I</t>
  </si>
  <si>
    <t>SDES12022EXD000233I</t>
  </si>
  <si>
    <t>SDES12022EXD000234I</t>
  </si>
  <si>
    <t>SDES12022EXD000235I</t>
  </si>
  <si>
    <t>SDES12022EXD000236I</t>
  </si>
  <si>
    <t>SDES12022EXD000237I</t>
  </si>
  <si>
    <t>SDES12022EXD000238I</t>
  </si>
  <si>
    <t>SDES12022EXD000240I</t>
  </si>
  <si>
    <t>SDES12022EXD000241I</t>
  </si>
  <si>
    <t>SDES12022EXD000242I</t>
  </si>
  <si>
    <t>SDES12022EXD000244I</t>
  </si>
  <si>
    <t>SDES12022EXD000245I</t>
  </si>
  <si>
    <t>SDES12022EXD000246I</t>
  </si>
  <si>
    <t>SDES12022EXD000247I</t>
  </si>
  <si>
    <t>SDES12022EXD000248I</t>
  </si>
  <si>
    <t>SDES12022EXD000249I</t>
  </si>
  <si>
    <t>SDES12022EXD000250I</t>
  </si>
  <si>
    <t>SDES12022EXD000251I</t>
  </si>
  <si>
    <t>SDES12022EXD000252I</t>
  </si>
  <si>
    <t>SDES12022EXD000253I</t>
  </si>
  <si>
    <t>SDES12022EXD000254I</t>
  </si>
  <si>
    <t>SDES12022EXD000255I</t>
  </si>
  <si>
    <t>SDES12022EXD000256I</t>
  </si>
  <si>
    <t>SDES12022EXD000257I</t>
  </si>
  <si>
    <t>SDES12022EXD000258I</t>
  </si>
  <si>
    <t>SDES12022EXD000259I</t>
  </si>
  <si>
    <t>SDES12022EXD000260I</t>
  </si>
  <si>
    <t>SDES12022EXD000261I</t>
  </si>
  <si>
    <t>SDES12022EXD000262I</t>
  </si>
  <si>
    <t>SDES12022EXD000263I</t>
  </si>
  <si>
    <t>SDES12022EXD000264I</t>
  </si>
  <si>
    <t>SDES12022EXD000266I</t>
  </si>
  <si>
    <t>SDES12022EXD000267I</t>
  </si>
  <si>
    <t>SDES12022EXD000268I</t>
  </si>
  <si>
    <t>SDES12022EXD000269I</t>
  </si>
  <si>
    <t>SDES12022EXD000270I</t>
  </si>
  <si>
    <t>SDES12022EXD000271I</t>
  </si>
  <si>
    <t>SDES12022EXD000272I</t>
  </si>
  <si>
    <t>SDES12022EXD000273I</t>
  </si>
  <si>
    <t>SDES12022EXD000274I</t>
  </si>
  <si>
    <t>SDES12022EXD000275I</t>
  </si>
  <si>
    <t>SDLT12022EXD000881I</t>
  </si>
  <si>
    <t>SDLT12022EXD000882I</t>
  </si>
  <si>
    <t>SDLT12022EXD000883I</t>
  </si>
  <si>
    <t>SDLT12022EXD000884I</t>
  </si>
  <si>
    <t>SDLT12022EXD000885I</t>
  </si>
  <si>
    <t>SDLT12022EXD000890I</t>
  </si>
  <si>
    <t>SDLT12022EXD000891I</t>
  </si>
  <si>
    <t>SDLT12022EXD000892I</t>
  </si>
  <si>
    <t>SDLT12022EXD000893I</t>
  </si>
  <si>
    <t>SDLT12022EXD000894I</t>
  </si>
  <si>
    <t>SDLT12022EXD000898I</t>
  </si>
  <si>
    <t>SDLT12022EXD000899I</t>
  </si>
  <si>
    <t>SDES12022EXD000276I</t>
  </si>
  <si>
    <t>SDES12022EXD000277I</t>
  </si>
  <si>
    <t>SDES12022EXD000278I</t>
  </si>
  <si>
    <t>SDES12022EXD000279I</t>
  </si>
  <si>
    <t>SDES12022EXD000280I</t>
  </si>
  <si>
    <t>SDES12022EXD000281I</t>
  </si>
  <si>
    <t>SDES12022EXD000282I</t>
  </si>
  <si>
    <t>SDES12022EXD000283I</t>
  </si>
  <si>
    <t>SDES12022EXD000284I</t>
  </si>
  <si>
    <t>SDLT12022EXD000922I</t>
  </si>
  <si>
    <t>SDLT12022EXD000923I</t>
  </si>
  <si>
    <t>SDLT12022EXD000927I</t>
  </si>
  <si>
    <t>SDLT12022EXD000928I</t>
  </si>
  <si>
    <t>SDLT12022EXD000929I</t>
  </si>
  <si>
    <t>SDLT12022EXD000930I</t>
  </si>
  <si>
    <t>SDLT12022EXD000931I</t>
  </si>
  <si>
    <t>SDLT12022EXD000932I</t>
  </si>
  <si>
    <t>SDES12022EXD000292I</t>
  </si>
  <si>
    <t>ETS MO ALLAH IDI</t>
  </si>
  <si>
    <t>SDES12022EXD000293I</t>
  </si>
  <si>
    <t>SDES12022EXD000294I</t>
  </si>
  <si>
    <t>SDES12022EXD000295I</t>
  </si>
  <si>
    <t>SDES12022EXD000296I</t>
  </si>
  <si>
    <t>SDES12022EXD000297I</t>
  </si>
  <si>
    <t>SDES12022EXD000298I</t>
  </si>
  <si>
    <t>SDES12022EXD000299I</t>
  </si>
  <si>
    <t>SDES12022EXD000300I</t>
  </si>
  <si>
    <t>SDES12022EXD000301I</t>
  </si>
  <si>
    <t>SDES12022EXD000302I</t>
  </si>
  <si>
    <t>SDES12022EXD000303I</t>
  </si>
  <si>
    <t>SDES12022EXD000304I</t>
  </si>
  <si>
    <t>SDES12022EXD000305I</t>
  </si>
  <si>
    <t>SDES12022EXD000306I</t>
  </si>
  <si>
    <t>SDES12022EXD000307I</t>
  </si>
  <si>
    <t>SDES12022EXD000308I</t>
  </si>
  <si>
    <t>SDES12022EXD000309I</t>
  </si>
  <si>
    <t>SDES12022EXD000310I</t>
  </si>
  <si>
    <t>SDES12022EXD000311I</t>
  </si>
  <si>
    <t>SDES12022EXD000312I</t>
  </si>
  <si>
    <t>SDES12022EXD000313I</t>
  </si>
  <si>
    <t>SDES12022EXD000314I</t>
  </si>
  <si>
    <t>SDES12022EXD000315I</t>
  </si>
  <si>
    <t>SDES12022EXD000316I</t>
  </si>
  <si>
    <t>SDES12022EXD000317I</t>
  </si>
  <si>
    <t>SDES12022EXD000318I</t>
  </si>
  <si>
    <t>SDES12022EXD000319I</t>
  </si>
  <si>
    <t>SDES12022EXD000320I</t>
  </si>
  <si>
    <t>SDES12022EXD000321I</t>
  </si>
  <si>
    <t>SDES12022EXD000322I</t>
  </si>
  <si>
    <t>SDES12022EXD000323I</t>
  </si>
  <si>
    <t>SDES12022EXD000324I</t>
  </si>
  <si>
    <t>SDES12022EXD000325I</t>
  </si>
  <si>
    <t>SDES12022EXD000326I</t>
  </si>
  <si>
    <t>SDES12022EXD000327I</t>
  </si>
  <si>
    <t>SDES12022EXD000328I</t>
  </si>
  <si>
    <t>SDES12022EXD000329I</t>
  </si>
  <si>
    <t>SDES12022EXD000330I</t>
  </si>
  <si>
    <t>SDES12022EXD000331I</t>
  </si>
  <si>
    <t>SDLT12022EXD001240I</t>
  </si>
  <si>
    <t>SDLT12022EXD001241I</t>
  </si>
  <si>
    <t>SDLT12022EXD001243I</t>
  </si>
  <si>
    <t>SDLT12022EXD001244I</t>
  </si>
  <si>
    <t>SDLT12022EXD001247I</t>
  </si>
  <si>
    <t>SDLT12022EXD001248I</t>
  </si>
  <si>
    <t>SDLT12022EXD001249I</t>
  </si>
  <si>
    <t>SDLT12022EXD001252I</t>
  </si>
  <si>
    <t>SDLT12022EXD001253I</t>
  </si>
  <si>
    <t>SDLT12022EXD001254I</t>
  </si>
  <si>
    <t>SDLT12022EXD001492I</t>
  </si>
  <si>
    <t>SDLT12022EXD001494I</t>
  </si>
  <si>
    <t>SDLT12022EXD001496I</t>
  </si>
  <si>
    <t>SDLT12022EXD001497I</t>
  </si>
  <si>
    <t>SDLT12022EXD001500I</t>
  </si>
  <si>
    <t>SDLT12022EXD001501I</t>
  </si>
  <si>
    <t>SDLT12022EXD001504I</t>
  </si>
  <si>
    <t>SDLT12022EXD001506I</t>
  </si>
  <si>
    <t>SDLT12022EXD001507I</t>
  </si>
  <si>
    <t>SDLT12022EXD001509I</t>
  </si>
  <si>
    <t>SDLT12022EXD001510I</t>
  </si>
  <si>
    <t>SDLT12022EXD001511I</t>
  </si>
  <si>
    <t>SDLT12022EXD001519I</t>
  </si>
  <si>
    <t>SDLT12022EXD001520I</t>
  </si>
  <si>
    <t>SDLT12022EXD001521I</t>
  </si>
  <si>
    <t>SDLT12022EXD001522I</t>
  </si>
  <si>
    <t>SDLT12022EXD001523I</t>
  </si>
  <si>
    <t>SDLT12022EXD001526I</t>
  </si>
  <si>
    <t>SDLT12022EXD001533I</t>
  </si>
  <si>
    <t>SDLT12022EXD001534I</t>
  </si>
  <si>
    <t>SDLT12022EXD001536I</t>
  </si>
  <si>
    <t>SDLT12022EXD001538I</t>
  </si>
  <si>
    <t>SDLT12022EXD001539I</t>
  </si>
  <si>
    <t>SDLT12022EXD001541I</t>
  </si>
  <si>
    <t>SDLT12022EXD001543I</t>
  </si>
  <si>
    <t>SDLT12022EXD001545I</t>
  </si>
  <si>
    <t>SDLT12022EXD001546I</t>
  </si>
  <si>
    <t>SDLT12022EXD001547I</t>
  </si>
  <si>
    <t>SDLT12022EXD001549I</t>
  </si>
  <si>
    <t>SDLT12022EXD001550I</t>
  </si>
  <si>
    <t>SDLT12022EXD001551I</t>
  </si>
  <si>
    <t>SDLT12022EXD001554I</t>
  </si>
  <si>
    <t>SDLT12022EXD001556I</t>
  </si>
  <si>
    <t>SDLT12022EXD001557I</t>
  </si>
  <si>
    <t>SDLT12022EXD001558I</t>
  </si>
  <si>
    <t>SDLT12022EXD001560I</t>
  </si>
  <si>
    <t>SDLT12022EXD001561I</t>
  </si>
  <si>
    <t>SDLT12022EXD001566I</t>
  </si>
  <si>
    <t>SDLT12022EXD001567I</t>
  </si>
  <si>
    <t>SDLT12022EXD001568I</t>
  </si>
  <si>
    <t>SDLT12022EXD001571I</t>
  </si>
  <si>
    <t>SDLT12022EXD001572I</t>
  </si>
  <si>
    <t>SDLT12022EXD001573I</t>
  </si>
  <si>
    <t>SDLT12022EXD001574I</t>
  </si>
  <si>
    <t>SDLT12022EXD001575I</t>
  </si>
  <si>
    <t>SDLT12022EXD001576I</t>
  </si>
  <si>
    <t>SDLT12022EXD001579I</t>
  </si>
  <si>
    <t>SDLT12022EXD001581I</t>
  </si>
  <si>
    <t>SDLT12022EXD001582I</t>
  </si>
  <si>
    <t>SDLT12022EXD001583I</t>
  </si>
  <si>
    <t>SDLT12022EXD001584I</t>
  </si>
  <si>
    <t>SDLT12022EXD001585I</t>
  </si>
  <si>
    <t>SDLT12022EXD001586I</t>
  </si>
  <si>
    <t>SDLT12022EXD001587I</t>
  </si>
  <si>
    <t>SDES12022EXD000340I</t>
  </si>
  <si>
    <t>SDES12022EXD000341I</t>
  </si>
  <si>
    <t>SDES12022EXD000342I</t>
  </si>
  <si>
    <t>SDES12022EXD000343I</t>
  </si>
  <si>
    <t>SDES12022EXD000344I</t>
  </si>
  <si>
    <t>SDES12022EXD000345I</t>
  </si>
  <si>
    <t>SDES12022EXD000346I</t>
  </si>
  <si>
    <t>SDES12022EXD000347I</t>
  </si>
  <si>
    <t>SDES12022EXD000348I</t>
  </si>
  <si>
    <t>SDES12022EXD000349I</t>
  </si>
  <si>
    <t>SDES12022EXD000350I</t>
  </si>
  <si>
    <t>SDES12022EXD000351I</t>
  </si>
  <si>
    <t>SDES12022EXD000352I</t>
  </si>
  <si>
    <t>SDES12022EXD000353I</t>
  </si>
  <si>
    <t>SDES12022EXD000354I</t>
  </si>
  <si>
    <t>SDES12022EXD000355I</t>
  </si>
  <si>
    <t>SDES12022EXD000356I</t>
  </si>
  <si>
    <t>SDES12022EXD000357I</t>
  </si>
  <si>
    <t>SDES12022EXD000358I</t>
  </si>
  <si>
    <t>SDES12022EXD000359I</t>
  </si>
  <si>
    <t>SDES12022EXD000360I</t>
  </si>
  <si>
    <t>SDES12022EXD000361I</t>
  </si>
  <si>
    <t>SDES12022EXD000362I</t>
  </si>
  <si>
    <t>SDES12022EXD000363I</t>
  </si>
  <si>
    <t>SDES12022EXD000364I</t>
  </si>
  <si>
    <t>SDES12022EXD000365I</t>
  </si>
  <si>
    <t>SDES12022EXD000366I</t>
  </si>
  <si>
    <t>SDES12022EXD000367I</t>
  </si>
  <si>
    <t>SDES12022EXD000368I</t>
  </si>
  <si>
    <t>SDES12022EXD000369I</t>
  </si>
  <si>
    <t>SDES12022EXD000370I</t>
  </si>
  <si>
    <t>SDES12022EXD000371I</t>
  </si>
  <si>
    <t>SDES12022EXD000372I</t>
  </si>
  <si>
    <t>SDES12022EXD000373I</t>
  </si>
  <si>
    <t>SDES12022EXD000374I</t>
  </si>
  <si>
    <t>SDES12022EXD000375I</t>
  </si>
  <si>
    <t>SDES12022EXD000376I</t>
  </si>
  <si>
    <t>SDES12022EXD000377I</t>
  </si>
  <si>
    <t>SDES12022EXD000378I</t>
  </si>
  <si>
    <t>SDES12022EXD000379I</t>
  </si>
  <si>
    <t>SDLT12022EXD001846I</t>
  </si>
  <si>
    <t>ETS NA MAMA</t>
  </si>
  <si>
    <t>SDLT12022EXD001850I</t>
  </si>
  <si>
    <t>SDLT12022EXD001855I</t>
  </si>
  <si>
    <t>SDLT12022EXD001862I</t>
  </si>
  <si>
    <t>SDLT12022EXD001863I</t>
  </si>
  <si>
    <t>SDLT12022EXD001864I</t>
  </si>
  <si>
    <t>SDLT12022EXD001866I</t>
  </si>
  <si>
    <t>SDLT12022EXD001873I</t>
  </si>
  <si>
    <t>SDLT12022EXD001874I</t>
  </si>
  <si>
    <t>SDLT12022EXD001876I</t>
  </si>
  <si>
    <t>SDLT12022EXD001877I</t>
  </si>
  <si>
    <t>SDLT12022EXD001878I</t>
  </si>
  <si>
    <t>SDLT12022EXD001879I</t>
  </si>
  <si>
    <t>SDLT12022EXD001913I</t>
  </si>
  <si>
    <t>SDLT12022EXD001914I</t>
  </si>
  <si>
    <t>SDES12022EXD000462I</t>
  </si>
  <si>
    <t>SDES12022EXD000463I</t>
  </si>
  <si>
    <t>SDES12022EXD000464I</t>
  </si>
  <si>
    <t>SDES12022EXD000465I</t>
  </si>
  <si>
    <t>SDES12022EXD000466I</t>
  </si>
  <si>
    <t>SDES12022EXD000467I</t>
  </si>
  <si>
    <t>SDES12022EXD000468I</t>
  </si>
  <si>
    <t>SDES12022EXD000469I</t>
  </si>
  <si>
    <t>SDES12022EXD000470I</t>
  </si>
  <si>
    <t>SACCM - RCA</t>
  </si>
  <si>
    <t>SDES12022EXD000471I</t>
  </si>
  <si>
    <t>SDLT12022EXD002034I</t>
  </si>
  <si>
    <t>SDLT12022EXD002036I</t>
  </si>
  <si>
    <t>SDLT12022EXD002037I</t>
  </si>
  <si>
    <t>SDLT12022EXD002038I</t>
  </si>
  <si>
    <t>SDLT12022EXD002039I</t>
  </si>
  <si>
    <t>SDLT12022EXD002040I</t>
  </si>
  <si>
    <t>SDLT12022EXD002041I</t>
  </si>
  <si>
    <t>SDLT12022EXD002043I</t>
  </si>
  <si>
    <t>SDLT12022EXD002044I</t>
  </si>
  <si>
    <t>SDLT12022EXD002046I</t>
  </si>
  <si>
    <t>SDES12022EXD000479I</t>
  </si>
  <si>
    <t>TRADING AFRICA SARL</t>
  </si>
  <si>
    <t>SDES12022EXD000480I</t>
  </si>
  <si>
    <t>SDES12022EXD000481I</t>
  </si>
  <si>
    <t>SDES12022EXD000482I</t>
  </si>
  <si>
    <t>SDES12022EXD000483I</t>
  </si>
  <si>
    <t>SDES12022EXD000484I</t>
  </si>
  <si>
    <t>SDES12022EXD000485I</t>
  </si>
  <si>
    <t>SDES12022EXD000486I</t>
  </si>
  <si>
    <t>SDES12022EXD000487I</t>
  </si>
  <si>
    <t>SDES12022EXD000488I</t>
  </si>
  <si>
    <t>SDES12022EXD000489I</t>
  </si>
  <si>
    <t>SDES12022EXD000490I</t>
  </si>
  <si>
    <t>SDES12022EXD000491I</t>
  </si>
  <si>
    <t>SDES12022EXD000492I</t>
  </si>
  <si>
    <t>SDES12022EXD000493I</t>
  </si>
  <si>
    <t>SDES12022EXD000494I</t>
  </si>
  <si>
    <t>SDES12022EXD000495I</t>
  </si>
  <si>
    <t>SDLT12022EXD002202I</t>
  </si>
  <si>
    <t>SDLT12022EXD002204I</t>
  </si>
  <si>
    <t>SDLT12022EXD002205I</t>
  </si>
  <si>
    <t>SDLT12022EXD002206I</t>
  </si>
  <si>
    <t>SDLT12022EXD002208I</t>
  </si>
  <si>
    <t>SDLT12022EXD002209I</t>
  </si>
  <si>
    <t>SDLT12022EXD002210I</t>
  </si>
  <si>
    <t>SDLT12022EXD002211I</t>
  </si>
  <si>
    <t>SDLT12022EXD002212I</t>
  </si>
  <si>
    <t>SDLT12022EXD002213I</t>
  </si>
  <si>
    <t>SDLT12022EXD002214I</t>
  </si>
  <si>
    <t>SDLT12022EXD002215I</t>
  </si>
  <si>
    <t>SDLT12022EXD002217I</t>
  </si>
  <si>
    <t>SDLT12022EXD002225I</t>
  </si>
  <si>
    <t>SDLT12022EXD002227I</t>
  </si>
  <si>
    <t>SDLT12022EXD002230I</t>
  </si>
  <si>
    <t>SDLT12022EXD002231I</t>
  </si>
  <si>
    <t>SDLT12022EXD002233I</t>
  </si>
  <si>
    <t>SDLT12022EXD002234I</t>
  </si>
  <si>
    <t>SDLT12022EXD002238I</t>
  </si>
  <si>
    <t>SDLT12022EXD002239I</t>
  </si>
  <si>
    <t>SDLT12022EXD002240I</t>
  </si>
  <si>
    <t>SDLT12022EXD002241I</t>
  </si>
  <si>
    <t>SDLT12022EXD002242I</t>
  </si>
  <si>
    <t>SDLT12022EXD002243I</t>
  </si>
  <si>
    <t>SDES12022EXD000498I</t>
  </si>
  <si>
    <t xml:space="preserve">ETS SAMIR </t>
  </si>
  <si>
    <t>SDES12022EXD000499I</t>
  </si>
  <si>
    <t>SDES12022EXD000500I</t>
  </si>
  <si>
    <t>SDES12022EXD000501I</t>
  </si>
  <si>
    <t>SDES12022EXD000502I</t>
  </si>
  <si>
    <t>SDES12022EXD000503I</t>
  </si>
  <si>
    <t>SDES12022EXD000504I</t>
  </si>
  <si>
    <t>SDES12022EXD000505I</t>
  </si>
  <si>
    <t>SDES12022EXD000506I</t>
  </si>
  <si>
    <t>SDES12022EXD000507I</t>
  </si>
  <si>
    <t>SDES12022EXD000508I</t>
  </si>
  <si>
    <t>SDES12022EXD000509I</t>
  </si>
  <si>
    <t>SDES12022EXD000510I</t>
  </si>
  <si>
    <t>SDES12022EXD000511I</t>
  </si>
  <si>
    <t>SDES12022EXD000512I</t>
  </si>
  <si>
    <t>SDES12022EXD000513I</t>
  </si>
  <si>
    <t>SDES12022EXD000514I</t>
  </si>
  <si>
    <t>SDES12022EXD000515I</t>
  </si>
  <si>
    <t>SDES12022EXD000516I</t>
  </si>
  <si>
    <t>SDES12022EXD000517I</t>
  </si>
  <si>
    <t>SDLT12022EXD002317I</t>
  </si>
  <si>
    <t>SDLT12022EXD002318I</t>
  </si>
  <si>
    <t>SDLT12022EXD002319I</t>
  </si>
  <si>
    <t>SDLT12022EXD002320I</t>
  </si>
  <si>
    <t>SDLT12022EXD002321I</t>
  </si>
  <si>
    <t>SDLT12022EXD002322I</t>
  </si>
  <si>
    <t>SDLT12022EXD002323I</t>
  </si>
  <si>
    <t>SDLT12022EXD002324I</t>
  </si>
  <si>
    <t>SDLT12022EXD002325I</t>
  </si>
  <si>
    <t>SDLT12022EXD002326I</t>
  </si>
  <si>
    <t>SDLT12022EXD002327I</t>
  </si>
  <si>
    <t>SDLT12022EXD002329I</t>
  </si>
  <si>
    <t>SDLT12022EXD002332I</t>
  </si>
  <si>
    <t>SDLT12022EXD002334I</t>
  </si>
  <si>
    <t>SDLT12022EXD002335I</t>
  </si>
  <si>
    <t>SDLT12022EXD002336I</t>
  </si>
  <si>
    <t>SDLT12022EXD002337I</t>
  </si>
  <si>
    <t>SDES12022EXD000520I</t>
  </si>
  <si>
    <t>COMPASSE SERVICES SARL</t>
  </si>
  <si>
    <t>SDES12022EXD000521I</t>
  </si>
  <si>
    <t>SDES12022EXD000522I</t>
  </si>
  <si>
    <t>SDES12022EXD000523I</t>
  </si>
  <si>
    <t>SDES12022EXD000524I</t>
  </si>
  <si>
    <t>SDES12022EXD000525I</t>
  </si>
  <si>
    <t>SDES12022EXD000526I</t>
  </si>
  <si>
    <t>SDES12022EXD000527I</t>
  </si>
  <si>
    <t>SDES12022EXD000528I</t>
  </si>
  <si>
    <t>SDES12022EXD000529I</t>
  </si>
  <si>
    <t>SDES12022EXD000530I</t>
  </si>
  <si>
    <t>SDES12022EXD000531I</t>
  </si>
  <si>
    <t>SDES12022EXD000532I</t>
  </si>
  <si>
    <t>SDES12022EXD000533I</t>
  </si>
  <si>
    <t>SDES12022EXD000534I</t>
  </si>
  <si>
    <t>SDES12022EXD000535I</t>
  </si>
  <si>
    <t>SDES12022EXD000536I</t>
  </si>
  <si>
    <t>SDES12022EXD000537I</t>
  </si>
  <si>
    <t>SDES12022EXD000538I</t>
  </si>
  <si>
    <t>SDES12022EXD000539I</t>
  </si>
  <si>
    <t>SDES12022EXD000540I</t>
  </si>
  <si>
    <t>SDES12022EXD000541I</t>
  </si>
  <si>
    <t>SDES12022EXD000542I</t>
  </si>
  <si>
    <t>SDES12022EXD000543I</t>
  </si>
  <si>
    <t>SDES12022EXD000544I</t>
  </si>
  <si>
    <t>SDES12022EXD000545I</t>
  </si>
  <si>
    <t>SDES12022EXD000546I</t>
  </si>
  <si>
    <t>SDES12022EXD000547I</t>
  </si>
  <si>
    <t>SDES12022EXD000548I</t>
  </si>
  <si>
    <t>SDES12022EXD000549I</t>
  </si>
  <si>
    <t>SDES12022EXD000550I</t>
  </si>
  <si>
    <t>SDES12022EXD000551I</t>
  </si>
  <si>
    <t>SDES12022EXD000552I</t>
  </si>
  <si>
    <t>SDES12022EXD000553I</t>
  </si>
  <si>
    <t>SDLT12022EXD002474I</t>
  </si>
  <si>
    <t>SDLT12022EXD002475I</t>
  </si>
  <si>
    <t>SDLT12022EXD002476I</t>
  </si>
  <si>
    <t>SDLT12022EXD002477I</t>
  </si>
  <si>
    <t>SDLT12022EXD002478I</t>
  </si>
  <si>
    <t>SDES12022EXD000561I</t>
  </si>
  <si>
    <t>SDES12022EXD000562I</t>
  </si>
  <si>
    <t>SDES12022EXD000565I</t>
  </si>
  <si>
    <t>SDES12022EXD000566I</t>
  </si>
  <si>
    <t>SDLT12022EXD002751I</t>
  </si>
  <si>
    <t>SDLT12022EXD002752I</t>
  </si>
  <si>
    <t>SDLT12022EXD002805I</t>
  </si>
  <si>
    <t>SDLT12022EXD002806I</t>
  </si>
  <si>
    <t>SDLT12022EXD002807I</t>
  </si>
  <si>
    <t>SDLT12022EXD002808I</t>
  </si>
  <si>
    <t>SDLT12022EXD002809I</t>
  </si>
  <si>
    <t>SDLT12022EXD002810I</t>
  </si>
  <si>
    <t>SDLT12022EXD002811I</t>
  </si>
  <si>
    <t>SDLT12022EXD002812I</t>
  </si>
  <si>
    <t>SDLT12022EXD002813I</t>
  </si>
  <si>
    <t>SDLT12022EXD002814I</t>
  </si>
  <si>
    <t>SDLT12022EXD002815I</t>
  </si>
  <si>
    <t>SDLT12022EXD002816I</t>
  </si>
  <si>
    <t>SDLT12022EXD002817I</t>
  </si>
  <si>
    <t>SDLT12022EXD002818I</t>
  </si>
  <si>
    <t>SDLT12022EXD002819I</t>
  </si>
  <si>
    <t>SDLT12022EXD002820I</t>
  </si>
  <si>
    <t>SDLT12022EXD002821I</t>
  </si>
  <si>
    <t>SDLT12022EXD002822I</t>
  </si>
  <si>
    <t>SDLT12022EXD002839I</t>
  </si>
  <si>
    <t>SDLT12022EXD002841I</t>
  </si>
  <si>
    <t>SDLT12022EXD002844I</t>
  </si>
  <si>
    <t>SDLT12022EXD002848I</t>
  </si>
  <si>
    <t>SDLT12022EXD002854I</t>
  </si>
  <si>
    <t>SDLT12022EXD002916I</t>
  </si>
  <si>
    <t>SDLT12022EXD002919I</t>
  </si>
  <si>
    <t>SDLT12022EXD002920I</t>
  </si>
  <si>
    <t>SDLT12022EXD002922I</t>
  </si>
  <si>
    <t>SDLT12022EXD002924I</t>
  </si>
  <si>
    <t>SDLT12022EXD002925I</t>
  </si>
  <si>
    <t>SDLT12022EXD002927I</t>
  </si>
  <si>
    <t>SDLT12022EXD002929I</t>
  </si>
  <si>
    <t>SDLT12022EXD002930I</t>
  </si>
  <si>
    <t>SDLT12022EXD002931I</t>
  </si>
  <si>
    <t>SDLT12022EXD002932I</t>
  </si>
  <si>
    <t>SDLT12022EXD002933I</t>
  </si>
  <si>
    <t>SDLT12022EXD002934I</t>
  </si>
  <si>
    <t>SDLT12022EXD002937I</t>
  </si>
  <si>
    <t>SDLT12022EXD002940I</t>
  </si>
  <si>
    <t>SDLT12022EXD002988I</t>
  </si>
  <si>
    <t>SDLT12022EXD002989I</t>
  </si>
  <si>
    <t>SDLT12022EXD002991I</t>
  </si>
  <si>
    <t>SDLT12022EXD002994I</t>
  </si>
  <si>
    <t>SDLT12022EXD002995I</t>
  </si>
  <si>
    <t>SDLT12022EXD002996I</t>
  </si>
  <si>
    <t>SDLT12022EXD002998I</t>
  </si>
  <si>
    <t>SDLT12022EXD002999I</t>
  </si>
  <si>
    <t>SDLT12022EXD003000I</t>
  </si>
  <si>
    <t>SDLT12022EXD003002I</t>
  </si>
  <si>
    <t>SDLT12022EXD003003I</t>
  </si>
  <si>
    <t>SDLT12022EXD003005I</t>
  </si>
  <si>
    <t>SDLT12022EXD003007I</t>
  </si>
  <si>
    <t>SDLT12022EXD003011I</t>
  </si>
  <si>
    <t>SDLT12022EXD003020I</t>
  </si>
  <si>
    <t>SDLT12022EXD003021I</t>
  </si>
  <si>
    <t>SDLT12022EXD003023I</t>
  </si>
  <si>
    <t>SDLT12022EXD003024I</t>
  </si>
  <si>
    <t>SDLT12022EXD003025I</t>
  </si>
  <si>
    <t>SDLT12022EXD003026I</t>
  </si>
  <si>
    <t>SDLT12022EXD003028I</t>
  </si>
  <si>
    <t>SDLT12022EXD003029I</t>
  </si>
  <si>
    <t>SDLT12022EXD003031I</t>
  </si>
  <si>
    <t>SDLT12022EXD003032I</t>
  </si>
  <si>
    <t>SDLT12022EXD003033I</t>
  </si>
  <si>
    <t>SDLT12022EXD003034I</t>
  </si>
  <si>
    <t>SDLT12022EXD003036I</t>
  </si>
  <si>
    <t>SDLT12022EXD003037I</t>
  </si>
  <si>
    <t>SDLT12022EXD003038I</t>
  </si>
  <si>
    <t>SDLT12022EXD003040I</t>
  </si>
  <si>
    <t>SDLT12022EXD003041I</t>
  </si>
  <si>
    <t>SDLT12022EXD003042I</t>
  </si>
  <si>
    <t>SDLT12022EXD003059I</t>
  </si>
  <si>
    <t>SDLT12022EXD003060I</t>
  </si>
  <si>
    <t>SDLT12022EXD003061I</t>
  </si>
  <si>
    <t>SDLT12022EXD003063I</t>
  </si>
  <si>
    <t>SDLT12022EXD003065I</t>
  </si>
  <si>
    <t>SDLT12022EXD003071I</t>
  </si>
  <si>
    <t>SDLT12022EXD003074I</t>
  </si>
  <si>
    <t>SDLT12022EXD003075I</t>
  </si>
  <si>
    <t>SDLT12022EXD003076I</t>
  </si>
  <si>
    <t>SDLT12022EXD003094I</t>
  </si>
  <si>
    <t>SDLT12022EXD003095I</t>
  </si>
  <si>
    <t>SDLT12022EXD003096I</t>
  </si>
  <si>
    <t>SDLT12022EXD003097I</t>
  </si>
  <si>
    <t>SDLT12022EXD003099I</t>
  </si>
  <si>
    <t>SDLT12022EXD003100I</t>
  </si>
  <si>
    <t>SDLT12022EXD003102I</t>
  </si>
  <si>
    <t>SDLT12022EXD003103I</t>
  </si>
  <si>
    <t>SDLT12022EXD003104I</t>
  </si>
  <si>
    <t>SDES12022EXD000635I</t>
  </si>
  <si>
    <t>252390000000: Autres ciments hydrauliques, même colorés</t>
  </si>
  <si>
    <t>SDES12022EXD000637I</t>
  </si>
  <si>
    <t>SDES12022EXD000638I</t>
  </si>
  <si>
    <t>SDES12022EXD000639I</t>
  </si>
  <si>
    <t>SDES12022EXD000644I</t>
  </si>
  <si>
    <t>SDES12022EXD000645I</t>
  </si>
  <si>
    <t>SDES12022EXD000646I</t>
  </si>
  <si>
    <t>SDES12022EXD000647I</t>
  </si>
  <si>
    <t>SDES12022EXD000648I</t>
  </si>
  <si>
    <t>SDLT12022EXD003537I</t>
  </si>
  <si>
    <t>SDLT12022EXD003538I</t>
  </si>
  <si>
    <t>SDLT12022EXD003539I</t>
  </si>
  <si>
    <t>SDLT12022EXD003540I</t>
  </si>
  <si>
    <t>SDLT12022EXD003542I</t>
  </si>
  <si>
    <t>SDES12022EXD000657I</t>
  </si>
  <si>
    <t>SDES12022EXD000658I</t>
  </si>
  <si>
    <t>SDES12022EXD000659I</t>
  </si>
  <si>
    <t>SDES12022EXD000660I</t>
  </si>
  <si>
    <t>SDES12022EXD000661I</t>
  </si>
  <si>
    <t>SDES12022EXD000662I</t>
  </si>
  <si>
    <t>SDES12022EXD000663I</t>
  </si>
  <si>
    <t>SDES12022EXD000668I</t>
  </si>
  <si>
    <t>SDES12022EXD000670I</t>
  </si>
  <si>
    <t>SDES12022EXD000671I</t>
  </si>
  <si>
    <t>SDES12022EXD000672I</t>
  </si>
  <si>
    <t>SDES12022EXD000673I</t>
  </si>
  <si>
    <t>SDES12022EXD000674I</t>
  </si>
  <si>
    <t>SDES12022EXD000676I</t>
  </si>
  <si>
    <t>SDES12022EXD000677I</t>
  </si>
  <si>
    <t>SDES12022EXD000678I</t>
  </si>
  <si>
    <t>SDES12022EXD000679I</t>
  </si>
  <si>
    <t>SDES12022EXD000680I</t>
  </si>
  <si>
    <t>SDES12022EXD000681I</t>
  </si>
  <si>
    <t>SDES12022EXD000682I</t>
  </si>
  <si>
    <t>SDES12022EXD000683I</t>
  </si>
  <si>
    <t>SDES12022EXD000684I</t>
  </si>
  <si>
    <t>SDES12022EXD000685I</t>
  </si>
  <si>
    <t>SDES12022EXD000686I</t>
  </si>
  <si>
    <t>SDES12022EXD000687I</t>
  </si>
  <si>
    <t>SDES12022EXD000688I</t>
  </si>
  <si>
    <t>SDES12022EXD000689I</t>
  </si>
  <si>
    <t>SDES12022EXD000690I</t>
  </si>
  <si>
    <t>SDES12022EXD000691I</t>
  </si>
  <si>
    <t>SDLT12022EXD003808I</t>
  </si>
  <si>
    <t>SDES12022EXD000702I</t>
  </si>
  <si>
    <t>SDES12022EXD000703I</t>
  </si>
  <si>
    <t>SDLT12022EXD003987I</t>
  </si>
  <si>
    <t>SDLT12022EXD004138I</t>
  </si>
  <si>
    <t>SDLT12022EXD004140I</t>
  </si>
  <si>
    <t>SDLT12022EXD004141I</t>
  </si>
  <si>
    <t>SDLT12022EXD004142I</t>
  </si>
  <si>
    <t>SDLT12022EXD004143I</t>
  </si>
  <si>
    <t>SDLT12022EXD004145I</t>
  </si>
  <si>
    <t>SDLT12022EXD004147I</t>
  </si>
  <si>
    <t>SDLT12022EXD004149I</t>
  </si>
  <si>
    <t>SDLT12022EXD004151I</t>
  </si>
  <si>
    <t>SDLT12022EXD004152I</t>
  </si>
  <si>
    <t>SDLT12022EXD004154I</t>
  </si>
  <si>
    <t>SDES12022EXD000726I</t>
  </si>
  <si>
    <t>SDES12022EXD000727I</t>
  </si>
  <si>
    <t>SDES12022EXD000728I</t>
  </si>
  <si>
    <t>SDES12022EXD000729I</t>
  </si>
  <si>
    <t>SDES12022EXD000730I</t>
  </si>
  <si>
    <t>SDES12022EXD000737I</t>
  </si>
  <si>
    <t>SDES12022EXD000738I</t>
  </si>
  <si>
    <t>SDES12022EXD000739I</t>
  </si>
  <si>
    <t>SDES12022EXD000740I</t>
  </si>
  <si>
    <t>SDES12022EXD000741I</t>
  </si>
  <si>
    <t>SDES12022EXD000742I</t>
  </si>
  <si>
    <t>SDES12022EXD000743I</t>
  </si>
  <si>
    <t>SDES12022EXD000744I</t>
  </si>
  <si>
    <t>SDES12022EXD000745I</t>
  </si>
  <si>
    <t>SDES12022EXD000746I</t>
  </si>
  <si>
    <t>SDES12022EXD000747I</t>
  </si>
  <si>
    <t>SDES12022EXD000748I</t>
  </si>
  <si>
    <t>SDES12022EXD000749I</t>
  </si>
  <si>
    <t>SDES12022EXD000750I</t>
  </si>
  <si>
    <t>SDES12022EXD000751I</t>
  </si>
  <si>
    <t>SDES12022EXD000752I</t>
  </si>
  <si>
    <t>SDES12022EXD000753I</t>
  </si>
  <si>
    <t>SDES12022EXD000754I</t>
  </si>
  <si>
    <t>SDES12022EXD000755I</t>
  </si>
  <si>
    <t>SDES12022EXD000756I</t>
  </si>
  <si>
    <t>SDES12022EXD000757I</t>
  </si>
  <si>
    <t>SDES12022EXD000758I</t>
  </si>
  <si>
    <t>SDES12022EXD000759I</t>
  </si>
  <si>
    <t>SDES12022EXD000762I</t>
  </si>
  <si>
    <t>SDES12022EXD000763I</t>
  </si>
  <si>
    <t>SDES12022EXD000765I</t>
  </si>
  <si>
    <t>SDES12022EXD000767I</t>
  </si>
  <si>
    <t>SDES12022EXD000768I</t>
  </si>
  <si>
    <t>SDES12022EXD000772I</t>
  </si>
  <si>
    <t>SDES12022EXD000774I</t>
  </si>
  <si>
    <t>SDES12022EXD000775I</t>
  </si>
  <si>
    <t>SDES12022EXD000776I</t>
  </si>
  <si>
    <t>SDES12022EXD000777I</t>
  </si>
  <si>
    <t>SDES12022EXD000778I</t>
  </si>
  <si>
    <t>SDES12022EXD000779I</t>
  </si>
  <si>
    <t>SDES12022EXD000780I</t>
  </si>
  <si>
    <t>SDES12022EXD000781I</t>
  </si>
  <si>
    <t>SDES12022EXD000782I</t>
  </si>
  <si>
    <t>SDES12022EXD000783I</t>
  </si>
  <si>
    <t>SDES12022EXD000784I</t>
  </si>
  <si>
    <t>SDES12022EXD000785I</t>
  </si>
  <si>
    <t>SDES12022EXD000786I</t>
  </si>
  <si>
    <t>SDES12022EXD000787I</t>
  </si>
  <si>
    <t>SDES12022EXD000788I</t>
  </si>
  <si>
    <t>SDES12022EXD000789I</t>
  </si>
  <si>
    <t>SDES12022EXD000790I</t>
  </si>
  <si>
    <t>SDES12022EXD000791I</t>
  </si>
  <si>
    <t>SDES12022EXD000792I</t>
  </si>
  <si>
    <t>SDES12022EXD000793I</t>
  </si>
  <si>
    <t>SDES12022EXD000794I</t>
  </si>
  <si>
    <t>SDES12022EXD000795I</t>
  </si>
  <si>
    <t>SDES12022EXD000796I</t>
  </si>
  <si>
    <t>SDES12022EXD000797I</t>
  </si>
  <si>
    <t>SDES12022EXD000798I</t>
  </si>
  <si>
    <t>SDES12022EXD000799I</t>
  </si>
  <si>
    <t>SDES12022EXD000800I</t>
  </si>
  <si>
    <t>SDES12022EXD000801I</t>
  </si>
  <si>
    <t>SDES12022EXD000802I</t>
  </si>
  <si>
    <t>SDES12022EXD000803I</t>
  </si>
  <si>
    <t>SDES12022EXD000805I</t>
  </si>
  <si>
    <t>SDES12022EXD000806I</t>
  </si>
  <si>
    <t>SDES12022EXD000807I</t>
  </si>
  <si>
    <t>SDES12022EXD000808I</t>
  </si>
  <si>
    <t>SDES12022EXD000809I</t>
  </si>
  <si>
    <t>SDES12022EXD000810I</t>
  </si>
  <si>
    <t>SDES12022EXD000811I</t>
  </si>
  <si>
    <t>SDES12022EXD000812I</t>
  </si>
  <si>
    <t>SDES12022EXD000813I</t>
  </si>
  <si>
    <t>SDES12022EXD000814I</t>
  </si>
  <si>
    <t>SDES12022EXD000815I</t>
  </si>
  <si>
    <t>SDES12022EXD000816I</t>
  </si>
  <si>
    <t>SDES12022EXD000817I</t>
  </si>
  <si>
    <t>SDES12022EXD000818I</t>
  </si>
  <si>
    <t>SDES12022EXD000819I</t>
  </si>
  <si>
    <t>SDES12022EXD000820I</t>
  </si>
  <si>
    <t>SDES12022EXD000821I</t>
  </si>
  <si>
    <t>SOFIA TP</t>
  </si>
  <si>
    <t>SDES12022EXD000822I</t>
  </si>
  <si>
    <t>SDES12022EXD000824I</t>
  </si>
  <si>
    <t>SDES12022EXD000825I</t>
  </si>
  <si>
    <t>SDES12022EXD000826I</t>
  </si>
  <si>
    <t>SDES12022EXD000827I</t>
  </si>
  <si>
    <t>SDES12022EXD000828I</t>
  </si>
  <si>
    <t>SDES12022EXD000829I</t>
  </si>
  <si>
    <t>SDES12022EXD000830I</t>
  </si>
  <si>
    <t>SDES12022EXD000831I</t>
  </si>
  <si>
    <t>SDES12022EXD000836I</t>
  </si>
  <si>
    <t>SOCIETE INFINTY BUSINESS</t>
  </si>
  <si>
    <t>SDES12022EXD000839I</t>
  </si>
  <si>
    <t>SDES12022EXD000840I</t>
  </si>
  <si>
    <t>SDES12022EXD000841I</t>
  </si>
  <si>
    <t>SDES12022EXD000842I</t>
  </si>
  <si>
    <t>SDES12022EXD000843I</t>
  </si>
  <si>
    <t>SDES12022EXD000844I</t>
  </si>
  <si>
    <t>SDES12022EXD000845I</t>
  </si>
  <si>
    <t>SDES12022EXD000846I</t>
  </si>
  <si>
    <t>SDES12022EXD000847I</t>
  </si>
  <si>
    <t>SDLT12022EXD004635I</t>
  </si>
  <si>
    <t>SDLT12022EXD004725I</t>
  </si>
  <si>
    <t>SDLT12022EXD004726I</t>
  </si>
  <si>
    <t>SDLT12022EXD004727I</t>
  </si>
  <si>
    <t>SDLT12022EXD004728I</t>
  </si>
  <si>
    <t>SDLT12022EXD004730I</t>
  </si>
  <si>
    <t>SDLT12022EXD004840I</t>
  </si>
  <si>
    <t>SDLT12022EXD004841I</t>
  </si>
  <si>
    <t>SDLT12022EXD004843I</t>
  </si>
  <si>
    <t>SDLT12022EXD004844I</t>
  </si>
  <si>
    <t>SDLT12022EXD004847I</t>
  </si>
  <si>
    <t>SDLT12022EXD004943I</t>
  </si>
  <si>
    <t>SDLT12022EXD004944I</t>
  </si>
  <si>
    <t>SDLT12022EXD004945I</t>
  </si>
  <si>
    <t>SDLT12022EXD004946I</t>
  </si>
  <si>
    <t>SDLT12022EXD004947I</t>
  </si>
  <si>
    <t>SDLT12022EXD004948I</t>
  </si>
  <si>
    <t>SDLT12022EXD004949I</t>
  </si>
  <si>
    <t>SDLT12022EXD004950I</t>
  </si>
  <si>
    <t>SDLT12022EXD004951I</t>
  </si>
  <si>
    <t>SDLT12022EXD004952I</t>
  </si>
  <si>
    <t>SDLT12022EXD004953I</t>
  </si>
  <si>
    <t>SDLT12022EXD004954I</t>
  </si>
  <si>
    <t>SDLT12022EXD004955I</t>
  </si>
  <si>
    <t>SDLT12022EXD004956I</t>
  </si>
  <si>
    <t>SDLT12022EXD004957I</t>
  </si>
  <si>
    <t>SDLT12022EXD004958I</t>
  </si>
  <si>
    <t>SDLT12022EXD004959I</t>
  </si>
  <si>
    <t>SDLT12022EXD004960I</t>
  </si>
  <si>
    <t>SDLT12022EXD004961I</t>
  </si>
  <si>
    <t>SDLT12022EXD004962I</t>
  </si>
  <si>
    <t>SDLT12022EXD004963I</t>
  </si>
  <si>
    <t>SDLT12022EXD004964I</t>
  </si>
  <si>
    <t>SDLT12022EXD004965I</t>
  </si>
  <si>
    <t>SDLT12022EXD004966I</t>
  </si>
  <si>
    <t>SDLT12022EXD004967I</t>
  </si>
  <si>
    <t>SDLT12022EXD004968I</t>
  </si>
  <si>
    <t>SDLT12022EXD004969I</t>
  </si>
  <si>
    <t>SDLT12022EXD004970I</t>
  </si>
  <si>
    <t>SDLT12022EXD004971I</t>
  </si>
  <si>
    <t>SDLT12022EXD004972I</t>
  </si>
  <si>
    <t>SDLT12022EXD004973I</t>
  </si>
  <si>
    <t>SDLT12022EXD004974I</t>
  </si>
  <si>
    <t>SDLT12022EXD004975I</t>
  </si>
  <si>
    <t>SDLT12022EXD004976I</t>
  </si>
  <si>
    <t>SDLT12022EXD004977I</t>
  </si>
  <si>
    <t>SDLT12022EXD004978I</t>
  </si>
  <si>
    <t>SDLT12022EXD004979I</t>
  </si>
  <si>
    <t>SDLT12022EXD004980I</t>
  </si>
  <si>
    <t>SDLT12022EXD004981I</t>
  </si>
  <si>
    <t>SDLT12022EXD004982I</t>
  </si>
  <si>
    <t>SDLT12022EXD004983I</t>
  </si>
  <si>
    <t>SDLT12022EXD005111I</t>
  </si>
  <si>
    <t>ETS KATAKO</t>
  </si>
  <si>
    <t>SDLT12022EXD005113I</t>
  </si>
  <si>
    <t>SDLT12022EXD005114I</t>
  </si>
  <si>
    <t>SDLT12022EXD005115I</t>
  </si>
  <si>
    <t>SDLT12022EXD005117I</t>
  </si>
  <si>
    <t>SDLT12022EXD005119I</t>
  </si>
  <si>
    <t>SDLT12022EXD005120I</t>
  </si>
  <si>
    <t>SDLT12022EXD005124I</t>
  </si>
  <si>
    <t>SDLT12022EXD005125I</t>
  </si>
  <si>
    <t>SDLT12022EXD005126I</t>
  </si>
  <si>
    <t>SDLT12022EXD005152I</t>
  </si>
  <si>
    <t>INFINITY BUSINESS</t>
  </si>
  <si>
    <t>SDLT12022EXD005154I</t>
  </si>
  <si>
    <t>SDLT12022EXD005156I</t>
  </si>
  <si>
    <t>SDLT12022EXD005157I</t>
  </si>
  <si>
    <t>SDLT12022EXD005888I</t>
  </si>
  <si>
    <t>SDLT12022EXD005889I</t>
  </si>
  <si>
    <t>SDLT12022EXD005891I</t>
  </si>
  <si>
    <t>SDLT12022EXD005892I</t>
  </si>
  <si>
    <t>SDLT12022EXD005894I</t>
  </si>
  <si>
    <t>SDLT12022EXD005895I</t>
  </si>
  <si>
    <t>SDLT12022EXD005898I</t>
  </si>
  <si>
    <t>SDLT12022EXD005900I</t>
  </si>
  <si>
    <t>SDLT12022EXD005901I</t>
  </si>
  <si>
    <t>SDLT12022EXD005903I</t>
  </si>
  <si>
    <t>SDLT12022EXD005904I</t>
  </si>
  <si>
    <t>SDLT12022EXD005905I</t>
  </si>
  <si>
    <t>Annexe 3 – Lettre d’affirmation des procédures d’octrois et de transferts</t>
  </si>
  <si>
    <t>Annexe 4 – Transactions sur les titres miniers 2022</t>
  </si>
  <si>
    <t>Annexe 7 – Répertoire des titres pétroliers</t>
  </si>
  <si>
    <t>Annexe 8 - Carte des blocs pétroliers</t>
  </si>
  <si>
    <t>Annexe 9 – Formulaire de déclaration ITIE 2022</t>
  </si>
  <si>
    <t xml:space="preserve">Annexe 10-1 – Structure du capital et données sur la propriété réelle des sociétés pétrolières </t>
  </si>
  <si>
    <t>Annexe 10-2 – Structure du capital et données sur la propriété réelle des sociétés minières</t>
  </si>
  <si>
    <t>Annexe 18 - Liste des Entreprises retenues dans le périmètre de réconciliation ainsi que pour la déclaration unilatérale de l’État</t>
  </si>
  <si>
    <t>Annexe 20 – Revenus de commercialisation des parts de l’Etat</t>
  </si>
  <si>
    <t>Annexe 21 – Détail des paiements des Entreprises par projet</t>
  </si>
  <si>
    <t>Annexe 5 – Méthodologie de sélection des titres à examiner</t>
  </si>
  <si>
    <t>Annexe 6 – Evaluation de l'octroi des titres de CODIAS, G-stone et SINOSTEEL</t>
  </si>
  <si>
    <t>Annexe 11 – Situation du cadastre pétrolier en 2022</t>
  </si>
  <si>
    <t>Annexe 12 – Détail du prix officiel moyen du barril de pétrole en 2022</t>
  </si>
  <si>
    <t>Annexe 13 - Détail de la production minière et carrières par société fourni par le MINMIDT</t>
  </si>
  <si>
    <t>Non renseigné</t>
  </si>
  <si>
    <t>Annexe 14 – Détail des exportations par cargaison declaré par la DGD</t>
  </si>
  <si>
    <t>Annexe 15 – Détail des exportations par cargaison declaré par les entreprises</t>
  </si>
  <si>
    <t>Annexe 16 – Détail des exportations de GNL par pays de destination</t>
  </si>
  <si>
    <t>Annexe 17 – Détail des exportations de produits de mines et carrières par cargaison</t>
  </si>
  <si>
    <t>Transfert</t>
  </si>
  <si>
    <t xml:space="preserve">Montant milliards FCFA </t>
  </si>
  <si>
    <t>Nature du paiement</t>
  </si>
  <si>
    <t>Par projet</t>
  </si>
  <si>
    <t>BOLONGO (OAK)</t>
  </si>
  <si>
    <t>Autres (Producteurs d'Or)</t>
  </si>
  <si>
    <t>Prélèvements d’or pour le compte de l’État</t>
  </si>
  <si>
    <t xml:space="preserve">En nature </t>
  </si>
  <si>
    <t>Gramme</t>
  </si>
  <si>
    <t>GOLAR SASU</t>
  </si>
  <si>
    <t xml:space="preserve">NEW AGE CAMEROON </t>
  </si>
  <si>
    <t>Droits fixes</t>
  </si>
  <si>
    <t>SANDY</t>
  </si>
  <si>
    <t>YAN CHANG LOGONE</t>
  </si>
  <si>
    <t>FNEDD</t>
  </si>
  <si>
    <t xml:space="preserve">Paiements environnementaux volontaires </t>
  </si>
  <si>
    <t>EDOK ETER CAMEROUN SA</t>
  </si>
  <si>
    <t>SOCIETE ANONYME DES BRASSERIES DU CAMEROUN</t>
  </si>
  <si>
    <t>AUTRES DROITS</t>
  </si>
  <si>
    <t>Droit collecte substance precieuses</t>
  </si>
  <si>
    <t>Impôt sur le Revenu des Personnes Physiques</t>
  </si>
  <si>
    <t xml:space="preserve">Impôts sur les sociétés </t>
  </si>
  <si>
    <t>TOBOLO MINING SARL</t>
  </si>
  <si>
    <t>Non significatif &lt; 10 M FCFA</t>
  </si>
  <si>
    <t>Montants non déclarés par l'Etat</t>
  </si>
  <si>
    <t>Pièces justificatives non soumises par l'Etat</t>
  </si>
  <si>
    <t>Paiements en nature</t>
  </si>
  <si>
    <t>Déclaration non reconnue par l'Etat</t>
  </si>
  <si>
    <t>*HYDROCARBURES</t>
  </si>
  <si>
    <t>*Mines et carrieres</t>
  </si>
  <si>
    <t>1.   Définition des risques</t>
  </si>
  <si>
    <t>2.   Identification des facteurs d’évaluation des risques</t>
  </si>
  <si>
    <t>3.   Collecte des données pertinentes</t>
  </si>
  <si>
    <t>4.   Sélection des titres présentant un risque élevé</t>
  </si>
  <si>
    <t>·  La complexité du cadre règlementaire.</t>
  </si>
  <si>
    <t>·  Le recours à une procédure exceptionnelle.</t>
  </si>
  <si>
    <t>·  Les changements affectant Les procédures.</t>
  </si>
  <si>
    <t>·  Le volume des dossiers traités.</t>
  </si>
  <si>
    <t>·  La propriété du demandeur.</t>
  </si>
  <si>
    <t>·  Historique du demandeur.</t>
  </si>
  <si>
    <t>·  Historique du permis.</t>
  </si>
  <si>
    <t>·  La nature et la superficie du permis.</t>
  </si>
  <si>
    <t>·  Structure de La propriété.</t>
  </si>
  <si>
    <t>·  L’existence de PPE dans La propriété de l’entreprise.</t>
  </si>
  <si>
    <t>·  La perception de La réputation de l’entreprise par La société civile et l’industrie.</t>
  </si>
  <si>
    <t>·  Délais de traitement.</t>
  </si>
  <si>
    <t>·  La vulnérabilité du secteur aux risques des flux illicites et de blanchiment d’argent.</t>
  </si>
  <si>
    <t>·  L’existence de contestations ou de recours.</t>
  </si>
  <si>
    <t>·  La nature de la procédure suivie et son niveau de complexité.</t>
  </si>
  <si>
    <t>·  Le nombre des dossiers traités par nature de permis.</t>
  </si>
  <si>
    <t>·  Le nombre de changements affectant la réglementation ou les procédures d’octroi ou de transferts.</t>
  </si>
  <si>
    <t>·  Volume des dossiers traités.</t>
  </si>
  <si>
    <t>·  La propriété juridique/réelle de la société.</t>
  </si>
  <si>
    <t>·  Le nombre de permis détenus par la société.</t>
  </si>
  <si>
    <t>·  L’historique permis octroyés (suspension ou de transfert).</t>
  </si>
  <si>
    <t>·  La superficie du permis.</t>
  </si>
  <si>
    <t>·  La perception de la réputation de l’entreprise par la société civile et l’industrie.</t>
  </si>
  <si>
    <t>·  Délais de traitement du dossier.</t>
  </si>
  <si>
    <r>
      <t xml:space="preserve">Superficie en </t>
    </r>
    <r>
      <rPr>
        <b/>
        <sz val="8"/>
        <color rgb="FFFF0000"/>
        <rFont val="Kohinoor Devanagari"/>
        <family val="3"/>
      </rPr>
      <t>[unité]</t>
    </r>
  </si>
  <si>
    <r>
      <t xml:space="preserve">Redevance Minière Négative </t>
    </r>
    <r>
      <rPr>
        <sz val="8"/>
        <color rgb="FFFF0000"/>
        <rFont val="Kohinoor Devanagari"/>
        <family val="3"/>
      </rPr>
      <t>( à mettre en signe - )</t>
    </r>
  </si>
  <si>
    <r>
      <t>Impôts sur les sociétés</t>
    </r>
    <r>
      <rPr>
        <sz val="8"/>
        <color rgb="FFFF0000"/>
        <rFont val="Kohinoor Devanagari"/>
        <family val="3"/>
      </rPr>
      <t xml:space="preserve"> </t>
    </r>
    <r>
      <rPr>
        <sz val="8"/>
        <color rgb="FFC00000"/>
        <rFont val="Kohinoor Devanagari"/>
        <family val="3"/>
      </rPr>
      <t>y compris les acomptes</t>
    </r>
    <r>
      <rPr>
        <sz val="8"/>
        <rFont val="Kohinoor Devanagari"/>
        <family val="3"/>
      </rPr>
      <t xml:space="preserve"> et les retenues à la source (pétrolier et non pétrolier)</t>
    </r>
  </si>
  <si>
    <r>
      <t xml:space="preserve">Paiements sociaux </t>
    </r>
    <r>
      <rPr>
        <i/>
        <sz val="8"/>
        <color theme="0"/>
        <rFont val="Kohinoor Devanagari"/>
        <family val="3"/>
      </rPr>
      <t>(rubrique réservée uniquement aux sociétés extractives)</t>
    </r>
  </si>
  <si>
    <r>
      <t>Paiements environnementaux</t>
    </r>
    <r>
      <rPr>
        <b/>
        <i/>
        <sz val="8"/>
        <color theme="0"/>
        <rFont val="Kohinoor Devanagari"/>
        <family val="3"/>
      </rPr>
      <t xml:space="preserve"> </t>
    </r>
    <r>
      <rPr>
        <i/>
        <sz val="8"/>
        <color theme="0"/>
        <rFont val="Kohinoor Devanagari"/>
        <family val="3"/>
      </rPr>
      <t>(rubrique réservée uniquement aux sociétés extractives)</t>
    </r>
  </si>
  <si>
    <r>
      <t>Transferts</t>
    </r>
    <r>
      <rPr>
        <b/>
        <i/>
        <sz val="8"/>
        <color theme="0"/>
        <rFont val="Kohinoor Devanagari"/>
        <family val="3"/>
      </rPr>
      <t xml:space="preserve"> </t>
    </r>
    <r>
      <rPr>
        <i/>
        <sz val="8"/>
        <color theme="0"/>
        <rFont val="Kohinoor Devanagari"/>
        <family val="3"/>
      </rPr>
      <t>(rubrique réservée uniquement aux Régies Financières)</t>
    </r>
  </si>
  <si>
    <r>
      <t xml:space="preserve">N° liquidation </t>
    </r>
    <r>
      <rPr>
        <b/>
        <sz val="8"/>
        <color rgb="FFFF0000"/>
        <rFont val="Kohinoor Devanagari"/>
        <family val="3"/>
      </rPr>
      <t>(*)</t>
    </r>
  </si>
  <si>
    <r>
      <t xml:space="preserve">Bloc / Permis </t>
    </r>
    <r>
      <rPr>
        <b/>
        <sz val="8"/>
        <color rgb="FFFF0000"/>
        <rFont val="Kohinoor Devanagari"/>
        <family val="3"/>
      </rPr>
      <t>(**)</t>
    </r>
  </si>
  <si>
    <r>
      <t xml:space="preserve">(**) Les paiements </t>
    </r>
    <r>
      <rPr>
        <u/>
        <sz val="8"/>
        <rFont val="Kohinoor Devanagari"/>
        <family val="3"/>
      </rPr>
      <t>liquidés</t>
    </r>
    <r>
      <rPr>
        <b/>
        <u/>
        <sz val="8"/>
        <rFont val="Kohinoor Devanagari"/>
        <family val="3"/>
      </rPr>
      <t xml:space="preserve"> par projet doivent être obligatoirement détaillés par permis/bloc individuellement (voir Nomenclature). Si l'entité détient un seul permis/Bloc, tous les paiements doivent être attribués à ce bloc/permis.</t>
    </r>
  </si>
  <si>
    <r>
      <rPr>
        <b/>
        <sz val="8"/>
        <color theme="1"/>
        <rFont val="Kohinoor Devanagari"/>
        <family val="3"/>
      </rPr>
      <t xml:space="preserve">Dénomination officielle complète de l'entreprise 
</t>
    </r>
    <r>
      <rPr>
        <sz val="8"/>
        <color theme="1"/>
        <rFont val="Kohinoor Devanagari"/>
        <family val="3"/>
      </rPr>
      <t>(y compris la raison sociale des entités juridiques)</t>
    </r>
    <r>
      <rPr>
        <b/>
        <sz val="8"/>
        <color theme="1"/>
        <rFont val="Kohinoor Devanagari"/>
        <family val="3"/>
      </rPr>
      <t xml:space="preserve">
</t>
    </r>
  </si>
  <si>
    <r>
      <t xml:space="preserve">Numéro d'identification unique  </t>
    </r>
    <r>
      <rPr>
        <sz val="8"/>
        <rFont val="Kohinoor Devanagari"/>
        <family val="3"/>
      </rPr>
      <t>(numéro de registre)</t>
    </r>
  </si>
  <si>
    <r>
      <t xml:space="preserve">Adresse de contact 
</t>
    </r>
    <r>
      <rPr>
        <sz val="8"/>
        <rFont val="Kohinoor Devanagari"/>
        <family val="3"/>
      </rPr>
      <t>(adresse officielle pour les entités juridiques)</t>
    </r>
    <r>
      <rPr>
        <b/>
        <sz val="8"/>
        <rFont val="Kohinoor Devanagari"/>
        <family val="3"/>
      </rPr>
      <t xml:space="preserve">
</t>
    </r>
  </si>
  <si>
    <r>
      <t xml:space="preserve">Définition de la Propriétaire effective : 
La ou les personnes physiques qui, en dernier lieu, possède(nt) ou contrôle(nt) une entité juridique, de par la possession ou le contrôle direct ou indirect d’un pourcentage suffisant d’actions ou de droits de vote dans cette entité juridique, y compris par le biais d’actions au porteur ou par tout autre moyen . Un pourcentage de 5% ou plus des actions ou de droits de vote est une preuve de propriété ou de contrôle par participation. </t>
    </r>
    <r>
      <rPr>
        <b/>
        <sz val="8"/>
        <color rgb="FFFF0000"/>
        <rFont val="Kohinoor Devanagari"/>
        <family val="3"/>
      </rPr>
      <t>Les PPE sont considérés comme bénéficiaires effectif  quel que soit leur niveau de propriété.</t>
    </r>
    <r>
      <rPr>
        <b/>
        <sz val="8"/>
        <color theme="1"/>
        <rFont val="Kohinoor Devanagari"/>
        <family val="3"/>
      </rPr>
      <t xml:space="preserve">
Définition des Personnes politiquement exposées (PPE)
-Les personnes de nationalité étrangère qui exercent ou ont exercé d’importantes fonctions publiques dans un pays étranger,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-les personnes physiques de nationalité camerounaise qui exercent ou ont exercé d’importantes fonctions publiques dans le pays,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NB : Les entreprises détenues à 100% par l'Etat ne sont pas concernées par la déclaration sur la propriété réelle. Les sociétés côtées ou filiales exclusives de sociétés cotées sont exemptes de la déclaration des BE si le lien à la déclration sur le PE de la société mère est founi dans la feuille structure du capital.
Conformément à cette définition de la propriété effective, au 31/12/2022 le(s) propriétaire(s) effectif(s) de l'entreprise est/sont:</t>
    </r>
  </si>
  <si>
    <r>
      <t>Dénomination juridique de l'entreprise intermédiaire 2</t>
    </r>
    <r>
      <rPr>
        <i/>
        <sz val="8"/>
        <color theme="1"/>
        <rFont val="Kohinoor Devanagari"/>
        <family val="3"/>
      </rPr>
      <t>(ajouter des lignes si nécessaire)</t>
    </r>
  </si>
  <si>
    <r>
      <t xml:space="preserve">Numéro d'identification unique/Numéro d'immatriculation </t>
    </r>
    <r>
      <rPr>
        <i/>
        <sz val="8"/>
        <rFont val="Kohinoor Devanagari"/>
        <family val="3"/>
      </rPr>
      <t>(ajouter des lignes si nécessaire)</t>
    </r>
  </si>
  <si>
    <r>
      <t xml:space="preserve">Dénomination juridique de l'entreprise intermédiaire 2 </t>
    </r>
    <r>
      <rPr>
        <i/>
        <sz val="8"/>
        <color theme="1"/>
        <rFont val="Kohinoor Devanagari"/>
        <family val="3"/>
      </rPr>
      <t>(ajouter des lignes si nécessaire)</t>
    </r>
  </si>
  <si>
    <r>
      <rPr>
        <b/>
        <sz val="8"/>
        <color rgb="FF786860"/>
        <rFont val="Kohinoor Devanagari"/>
        <family val="3"/>
      </rPr>
      <t>Production :</t>
    </r>
    <r>
      <rPr>
        <sz val="8"/>
        <color rgb="FF786860"/>
        <rFont val="Kohinoor Devanagari"/>
        <family val="3"/>
      </rPr>
      <t xml:space="preserve"> Il s’agit de la quotte part de la quantité produite/extraite par la société et ayant servie de base pour la liquidation des impôts et taxes de la période. Les quantités doivent être spécifiées par nature de minerais, par unité (barils, tonne) et par valeur ( La valeur de production doit être faite </t>
    </r>
    <r>
      <rPr>
        <b/>
        <sz val="8"/>
        <color rgb="FF786860"/>
        <rFont val="Kohinoor Devanagari"/>
        <family val="3"/>
      </rPr>
      <t xml:space="preserve">au prix officiel ou prix fiscal qui sert au calcul des redevances minières ou des taxes à l’extraction/Ad valorem </t>
    </r>
    <r>
      <rPr>
        <sz val="8"/>
        <color rgb="FF786860"/>
        <rFont val="Kohinoor Devanagari"/>
        <family val="3"/>
      </rPr>
      <t>)</t>
    </r>
  </si>
  <si>
    <r>
      <rPr>
        <b/>
        <sz val="8"/>
        <color rgb="FF786860"/>
        <rFont val="Kohinoor Devanagari"/>
        <family val="3"/>
      </rPr>
      <t xml:space="preserve">Exportation : </t>
    </r>
    <r>
      <rPr>
        <sz val="8"/>
        <color rgb="FF786860"/>
        <rFont val="Kohinoor Devanagari"/>
        <family val="3"/>
      </rPr>
      <t>Il s’agit de la quotte part de la quantité exportée  par la société. Les quantités exportées doivent être spécifiées par nature de minerais, par unité (barils, tonne) et par valeur.</t>
    </r>
  </si>
  <si>
    <r>
      <rPr>
        <b/>
        <sz val="8"/>
        <color rgb="FF786860"/>
        <rFont val="Kohinoor Devanagari"/>
        <family val="3"/>
      </rPr>
      <t xml:space="preserve">Parts d’huile SNH-Etat : </t>
    </r>
    <r>
      <rPr>
        <sz val="8"/>
        <color rgb="FF786860"/>
        <rFont val="Kohinoor Devanagari"/>
        <family val="3"/>
      </rPr>
      <t>Les parts SNH-Etat constituent la part de production d’hydrocarbures affectée à la rémunération de l’Etat.
Les % des parts revenants à la SNH-Etat sont définis au sein des contrats d’association/concession (Art.14 du Code Pétrolier).</t>
    </r>
  </si>
  <si>
    <r>
      <rPr>
        <b/>
        <sz val="8"/>
        <color rgb="FF786860"/>
        <rFont val="Kohinoor Devanagari"/>
        <family val="3"/>
      </rPr>
      <t xml:space="preserve">Parts d’huile SNH-Associé : </t>
    </r>
    <r>
      <rPr>
        <sz val="8"/>
        <color rgb="FF786860"/>
        <rFont val="Kohinoor Devanagari"/>
        <family val="3"/>
      </rPr>
      <t>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r>
  </si>
  <si>
    <r>
      <rPr>
        <b/>
        <sz val="8"/>
        <color rgb="FF786860"/>
        <rFont val="Kohinoor Devanagari"/>
        <family val="3"/>
      </rPr>
      <t>Parts d’huile SNH-Etat  en numéraire :</t>
    </r>
    <r>
      <rPr>
        <sz val="8"/>
        <color rgb="FF786860"/>
        <rFont val="Kohinoor Devanagari"/>
        <family val="3"/>
      </rPr>
      <t xml:space="preserve"> Les parts SNH-Etat constituent la part de production d’hydrocarbures affectée à la rémunération de l’Etat.
Les % des parts revenants à la SNH-Etat sont définis au sein des contrats d’association/concession (Art.14 du Code Pétrolier).</t>
    </r>
  </si>
  <si>
    <r>
      <rPr>
        <b/>
        <sz val="8"/>
        <color rgb="FF786860"/>
        <rFont val="Kohinoor Devanagari"/>
        <family val="3"/>
      </rPr>
      <t xml:space="preserve">Parts d’huile SNH-Associé en numéraire  : </t>
    </r>
    <r>
      <rPr>
        <sz val="8"/>
        <color rgb="FF786860"/>
        <rFont val="Kohinoor Devanagari"/>
        <family val="3"/>
      </rPr>
      <t>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r>
  </si>
  <si>
    <r>
      <rPr>
        <b/>
        <sz val="8"/>
        <color rgb="FF786860"/>
        <rFont val="Kohinoor Devanagari"/>
        <family val="3"/>
      </rPr>
      <t>Transferts directs au Trésor Public par la SNH </t>
    </r>
    <r>
      <rPr>
        <sz val="8"/>
        <color rgb="FF786860"/>
        <rFont val="Kohinoor Devanagari"/>
        <family val="3"/>
      </rPr>
      <t xml:space="preserve">: Il s’agit des transferts effectués directement au Trésor Public au titre :*
-    de la contrevaleur de la commercialisation des parts de l’Etat; 
-     du reversement des droits, redevances et autres flux perçus par la SNH dans le cadre de son mandat. </t>
    </r>
  </si>
  <si>
    <r>
      <t>Transferts indirects au Trésor Public (Interventions directes SNH) :</t>
    </r>
    <r>
      <rPr>
        <sz val="8"/>
        <color rgb="FF786860"/>
        <rFont val="Kohinoor Devanagari"/>
        <family val="3"/>
      </rPr>
      <t xml:space="preserve"> Il s’agit des transferts effectués indirectement au Trésor Public au titre :
-     de la contrevaleur de la commercialisation des parts de l’Etat ;
-     du reversement des droits, redevances et autres flux perçus par la SNH dans le cadre de son mandat. 
Ces transferts sont effectués par la SNH à la demande de Trésor Public pour la couverture des dépenses de l’Etat.</t>
    </r>
  </si>
  <si>
    <r>
      <rPr>
        <b/>
        <sz val="8"/>
        <color rgb="FF786860"/>
        <rFont val="Kohinoor Devanagari"/>
        <family val="3"/>
      </rPr>
      <t>Dividendes – SNH </t>
    </r>
    <r>
      <rPr>
        <sz val="8"/>
        <color rgb="FF786860"/>
        <rFont val="Kohinoor Devanagari"/>
        <family val="3"/>
      </rPr>
      <t>: Il s’agit des dividendes versés par la SNH à l’Etat du Cameroun en tant qu’actionnaire unique de la société.</t>
    </r>
  </si>
  <si>
    <r>
      <t xml:space="preserve">Redevance Minière Proportionnelle : </t>
    </r>
    <r>
      <rPr>
        <sz val="8"/>
        <color rgb="FF786860"/>
        <rFont val="Kohinoor Devanagari"/>
        <family val="3"/>
      </rPr>
      <t>C’est le montant qui permet à chaque partie dans le processus de la production pétrolière de bénéficier d’un pourcentage garanti de la rente minière au titre de chaque exercice tel que prévu dans la convention d’établissement et le contrat d’association. Cette redevance peut être négative ou positive. Elle est fonction de la moyenne journalière de la production totale de la zone délimitée pour un mois civil donné. Elle est due mensuellement. Son taux est précisé dans le contrat de concession. Elle est réglée en nature ou en espèces. (Art. 92 du Code Pétrolier).</t>
    </r>
  </si>
  <si>
    <r>
      <rPr>
        <b/>
        <sz val="8"/>
        <color rgb="FF786860"/>
        <rFont val="Kohinoor Devanagari"/>
        <family val="3"/>
      </rPr>
      <t>Redevance Proportionnelle à la Production :</t>
    </r>
    <r>
      <rPr>
        <sz val="8"/>
        <color rgb="FF786860"/>
        <rFont val="Kohinoor Devanagari"/>
        <family val="3"/>
      </rPr>
      <t xml:space="preserve"> C’est le pourcentage de la production totale disponible de la zone délimitée. Elle est fonction de la moyenne journalière de la production totale de la zone délimitée pour un mois civil donné. Elle est due mensuellement. Son taux est précisé dans le contrat de concession. Elle est réglée en nature ou en numéraires.</t>
    </r>
  </si>
  <si>
    <r>
      <t xml:space="preserve">Redevance Minière Négative : </t>
    </r>
    <r>
      <rPr>
        <sz val="8"/>
        <color rgb="FF786860"/>
        <rFont val="Kohinoor Devanagari"/>
        <family val="3"/>
      </rPr>
      <t>Lorsqu’elle la redevance minière est négative, il s’agit du montant dû par le Gouvernement aux compagnies pétrolières afin de leur permettre de recevoir effectivement le pourcentage garanti de rente minière au titre de chaque exercice.</t>
    </r>
    <r>
      <rPr>
        <b/>
        <sz val="8"/>
        <color rgb="FF786860"/>
        <rFont val="Kohinoor Devanagari"/>
        <family val="3"/>
      </rPr>
      <t xml:space="preserve"> </t>
    </r>
    <r>
      <rPr>
        <sz val="8"/>
        <color rgb="FF786860"/>
        <rFont val="Kohinoor Devanagari"/>
        <family val="3"/>
      </rPr>
      <t>(Art. 92 du Code Pétrolier).</t>
    </r>
  </si>
  <si>
    <r>
      <rPr>
        <b/>
        <sz val="8"/>
        <color rgb="FF786860"/>
        <rFont val="Kohinoor Devanagari"/>
        <family val="3"/>
      </rPr>
      <t xml:space="preserve">Bonus de signature : </t>
    </r>
    <r>
      <rPr>
        <sz val="8"/>
        <color rgb="FF786860"/>
        <rFont val="Kohinoor Devanagari"/>
        <family val="3"/>
      </rPr>
      <t>Prime versée à l’Etat à la conclusion d’un contrat pétrolier (Art.97 du Code Pétrolier).</t>
    </r>
  </si>
  <si>
    <r>
      <t xml:space="preserve">Bonus de production : </t>
    </r>
    <r>
      <rPr>
        <sz val="8"/>
        <color rgb="FF786860"/>
        <rFont val="Kohinoor Devanagari"/>
        <family val="3"/>
      </rPr>
      <t>Prime versée à l’Etat en fonction des quantités d’hydrocarbure produites (Art.97 du Code Pétrolier).</t>
    </r>
  </si>
  <si>
    <r>
      <rPr>
        <b/>
        <sz val="8"/>
        <color rgb="FF786860"/>
        <rFont val="Kohinoor Devanagari"/>
        <family val="3"/>
      </rPr>
      <t xml:space="preserve">Prélèvement pétrolier additionnel : </t>
    </r>
    <r>
      <rPr>
        <sz val="8"/>
        <color rgb="FF786860"/>
        <rFont val="Kohinoor Devanagari"/>
        <family val="3"/>
      </rPr>
      <t>C’est un prélèvement calculé sur les bénéfices tirés des opérations pétrolières. Les modalités de calcul sont fixées dans les contrats et peuvent dépasser 50% (Art 98 di Code Pétrolier).</t>
    </r>
  </si>
  <si>
    <r>
      <t>Frais de formation :</t>
    </r>
    <r>
      <rPr>
        <sz val="8"/>
        <color rgb="FF786860"/>
        <rFont val="Kohinoor Devanagari"/>
        <family val="3"/>
      </rPr>
      <t xml:space="preserve"> Il s’agit du montant effectivement décaissé par les sociétés pétrolières pour la formation professionnelle dans le domaine pétrolier de ressortissants camerounais de toutes qualifications ne faisant pas partie du personnel desdites sociétés. (Art 12 du Code Pétrolier et dispositions du contrat pétrolier).</t>
    </r>
  </si>
  <si>
    <r>
      <rPr>
        <b/>
        <sz val="8"/>
        <color rgb="FF786860"/>
        <rFont val="Kohinoor Devanagari"/>
        <family val="3"/>
      </rPr>
      <t xml:space="preserve">Taxe sur les activités de transport des hydrocarbures : </t>
    </r>
    <r>
      <rPr>
        <sz val="8"/>
        <color rgb="FF786860"/>
        <rFont val="Kohinoor Devanagari"/>
        <family val="3"/>
      </rPr>
      <t>Il s’agit des impôts, taxes ou redevances dus à l’occasion du transport des hydrocarbures et dont les modalités sont fixées par un texte spécifique (Art 103 du Code Pétrolier)</t>
    </r>
    <r>
      <rPr>
        <b/>
        <sz val="8"/>
        <color rgb="FF786860"/>
        <rFont val="Kohinoor Devanagari"/>
        <family val="3"/>
      </rPr>
      <t>.</t>
    </r>
  </si>
  <si>
    <r>
      <t xml:space="preserve">Dividendes Filiales de la SNH : </t>
    </r>
    <r>
      <rPr>
        <sz val="8"/>
        <color rgb="FF786860"/>
        <rFont val="Kohinoor Devanagari"/>
        <family val="3"/>
      </rPr>
      <t>Il s’agit des dividendes versés par les sociétés filiales de la SNH au titre de la participation de celle-ci dans leur capital.</t>
    </r>
  </si>
  <si>
    <r>
      <rPr>
        <b/>
        <sz val="8"/>
        <color rgb="FF786860"/>
        <rFont val="Kohinoor Devanagari"/>
        <family val="3"/>
      </rPr>
      <t>Autres Pénalités de non-exécution des programmes d'exploration/production :</t>
    </r>
    <r>
      <rPr>
        <sz val="8"/>
        <color rgb="FF786860"/>
        <rFont val="Kohinoor Devanagari"/>
        <family val="3"/>
      </rPr>
      <t xml:space="preserve"> Il s’agit des montants versés par les sociétés extractives à la suite d’infractions aux clauses contractuelles dans les contrats pétroliers.</t>
    </r>
  </si>
  <si>
    <r>
      <t>Autres flux de paiement significatif:</t>
    </r>
    <r>
      <rPr>
        <sz val="8"/>
        <color rgb="FF786860"/>
        <rFont val="Kohinoor Devanagari"/>
        <family val="3"/>
      </rPr>
      <t xml:space="preserve"> tout paiement dépassant 50 millions de FCFA.</t>
    </r>
  </si>
  <si>
    <r>
      <rPr>
        <b/>
        <sz val="8"/>
        <color rgb="FF786860"/>
        <rFont val="Kohinoor Devanagari"/>
        <family val="3"/>
      </rPr>
      <t>Impôts sur les sociétés y compris les acomptes  (pétrolier et non pétrolier) :</t>
    </r>
    <r>
      <rPr>
        <sz val="8"/>
        <color rgb="FF786860"/>
        <rFont val="Kohinoor Devanagari"/>
        <family val="3"/>
      </rPr>
      <t xml:space="preserve"> L’impôt sur les sociétés est dû à raison des bénéfices nets y compris les acomptes sur IS  (Art. 2 CGI, Art.95 Code Minier, Art. 93 du Code Pétrolier).</t>
    </r>
  </si>
  <si>
    <r>
      <t xml:space="preserve">Droits Fixes (y compris droits pour attribution ou renouvellement de permis) : </t>
    </r>
    <r>
      <rPr>
        <sz val="8"/>
        <color rgb="FF786860"/>
        <rFont val="Kohinoor Devanagari"/>
        <family val="3"/>
      </rPr>
      <t>C’est le montant à payer pour toute demande d’attribution, de renouvellement, de cession ou de transmission de contrats pétroliers et/ou d’autorisation de prospection. Le montant est fixé par la Loi de finances applicable dans l’année considérée. (Art.90 du Code Pétrolier,</t>
    </r>
    <r>
      <rPr>
        <b/>
        <sz val="8"/>
        <color rgb="FF786860"/>
        <rFont val="Kohinoor Devanagari"/>
        <family val="3"/>
      </rPr>
      <t xml:space="preserve"> </t>
    </r>
    <r>
      <rPr>
        <sz val="8"/>
        <color rgb="FF786860"/>
        <rFont val="Kohinoor Devanagari"/>
        <family val="3"/>
      </rPr>
      <t>Art.90 du Code Minier)</t>
    </r>
  </si>
  <si>
    <r>
      <rPr>
        <b/>
        <sz val="8"/>
        <color rgb="FF786860"/>
        <rFont val="Kohinoor Devanagari"/>
        <family val="3"/>
      </rPr>
      <t>Redevance Superficiaire :</t>
    </r>
    <r>
      <rPr>
        <sz val="8"/>
        <color rgb="FF786860"/>
        <rFont val="Kohinoor Devanagari"/>
        <family val="3"/>
      </rPr>
      <t xml:space="preserve"> C’est une taxe annuelle sur la superficie utilisée et versée par les titulaires de contrats pétroliers et d’autorisations y dérivant. (Art.91 du Code Pétrolier, Art.91 du Code Minier)</t>
    </r>
  </si>
  <si>
    <r>
      <t>Taxe ad valorem</t>
    </r>
    <r>
      <rPr>
        <sz val="8"/>
        <color rgb="FF786860"/>
        <rFont val="Kohinoor Devanagari"/>
        <family val="3"/>
      </rPr>
      <t xml:space="preserve">  </t>
    </r>
    <r>
      <rPr>
        <b/>
        <sz val="8"/>
        <color rgb="FF786860"/>
        <rFont val="Kohinoor Devanagari"/>
        <family val="3"/>
      </rPr>
      <t>(y compris les redevances sur production des eaux):</t>
    </r>
    <r>
      <rPr>
        <sz val="8"/>
        <color rgb="FF786860"/>
        <rFont val="Kohinoor Devanagari"/>
        <family val="3"/>
      </rPr>
      <t xml:space="preserve"> Les substances minières extraites du sol ou du sous-sol national ainsi que les eaux de sources  à l’occasion des travaux d’exploitation ou de recherche sont soumises à une taxe proportionnelle à la valeur des produits extraits dite taxe ad valorem (Art. 92 du Code Minier).</t>
    </r>
  </si>
  <si>
    <r>
      <rPr>
        <b/>
        <sz val="8"/>
        <color rgb="FF786860"/>
        <rFont val="Kohinoor Devanagari"/>
        <family val="3"/>
      </rPr>
      <t xml:space="preserve">Taxe à l’extraction : </t>
    </r>
    <r>
      <rPr>
        <sz val="8"/>
        <color rgb="FF786860"/>
        <rFont val="Kohinoor Devanagari"/>
        <family val="3"/>
      </rPr>
      <t>Cette taxe est prélevée à chaque extraction des substances de carrière en fonction des Volumes des matériaux extraits. (Art 92 du Code Minier)</t>
    </r>
  </si>
  <si>
    <r>
      <t>Taxe Spéciale sur les Revenus (TSR) :</t>
    </r>
    <r>
      <rPr>
        <sz val="8"/>
        <color rgb="FF786860"/>
        <rFont val="Kohinoor Devanagari"/>
        <family val="3"/>
      </rPr>
      <t xml:space="preserve"> Taxe spéciale au taux global de 15 % sur les revenus servis aux personnes morales ou physiques domiciliées hors du Cameroun, par des entreprises ou établissements situés au Cameroun (Art.225 du CGI).</t>
    </r>
  </si>
  <si>
    <r>
      <rPr>
        <b/>
        <sz val="8"/>
        <color rgb="FF786860"/>
        <rFont val="Kohinoor Devanagari"/>
        <family val="3"/>
      </rPr>
      <t xml:space="preserve">Retenues sur achats : </t>
    </r>
    <r>
      <rPr>
        <sz val="8"/>
        <color rgb="FF786860"/>
        <rFont val="Kohinoor Devanagari"/>
        <family val="3"/>
      </rPr>
      <t xml:space="preserve"> Les retenues sur achat effectué par les entreprises personnes morales soumises à l'impôt sur les sociétés s'opère dans les mêmes conditions que définies pour les personnes physiques et sont régis par l'Article 21 du CGI, à savoir 1% pour les achats de marchandises ordinaires, 0,5% pour les achats de produits pétroliers et 5% pour les produits forestiers.</t>
    </r>
  </si>
  <si>
    <r>
      <t>Redressements fiscaux, amendes et pénalités :</t>
    </r>
    <r>
      <rPr>
        <sz val="8"/>
        <color rgb="FF786860"/>
        <rFont val="Kohinoor Devanagari"/>
        <family val="3"/>
      </rPr>
      <t xml:space="preserve"> Il s’agit des montants versés par les sociétés extractives à la suite d’infractions à la législation fiscale en vigueur ou à des redressements fiscaux.</t>
    </r>
  </si>
  <si>
    <r>
      <rPr>
        <b/>
        <sz val="8"/>
        <color rgb="FF786860"/>
        <rFont val="Kohinoor Devanagari"/>
        <family val="3"/>
      </rPr>
      <t>Droits de douane :</t>
    </r>
    <r>
      <rPr>
        <sz val="8"/>
        <color rgb="FF786860"/>
        <rFont val="Kohinoor Devanagari"/>
        <family val="3"/>
      </rPr>
      <t xml:space="preserve"> Ce sont les droits dus sur les importations des équipements et biens autres que ceux pour les besoins d’exploitation ou de production des champs pétroliers. Ces droits doivent inclure toutes les taxes y compris la TVA douanières  (Art. 104 à 109 du Code Pétrolier et Art. 99 du Code Minier).</t>
    </r>
  </si>
  <si>
    <r>
      <t xml:space="preserve">Droit de passage du Pipeline : </t>
    </r>
    <r>
      <rPr>
        <sz val="8"/>
        <color rgb="FF786860"/>
        <rFont val="Kohinoor Devanagari"/>
        <family val="3"/>
      </rPr>
      <t>Il s’agit des droits revenant à l’Etat au titre du passage du brut dans le pipeline Tchad-Cameroun et ce en vertu du  contrat portant sur les droits de transit de l’oléoduc tchadien. (Art.3 du décret 2000/465 du 30/06/2000)</t>
    </r>
  </si>
  <si>
    <r>
      <t>Dividendes versés à l’Etat :</t>
    </r>
    <r>
      <rPr>
        <b/>
        <sz val="8"/>
        <color rgb="FF786860"/>
        <rFont val="Kohinoor Devanagari"/>
        <family val="3"/>
      </rPr>
      <t xml:space="preserve"> </t>
    </r>
    <r>
      <rPr>
        <sz val="8"/>
        <color rgb="FF786860"/>
        <rFont val="Kohinoor Devanagari"/>
        <family val="3"/>
      </rPr>
      <t>Il s’agit des dividendes versés par les sociétés extractives directement à l’Etat du Cameroun en tant qu’actionnaire des dites société.</t>
    </r>
  </si>
  <si>
    <r>
      <t>Contribution FNE :</t>
    </r>
    <r>
      <rPr>
        <sz val="8"/>
        <color rgb="FF786860"/>
        <rFont val="Kohinoor Devanagari"/>
        <family val="3"/>
      </rPr>
      <t xml:space="preserve"> il s’agit de la contribution instituée par la Loi N°90/050 du 19 décembre 1990 modifiant la loi N°77/10 du 13 Juillet 1977 portant institution d’une contribution au Crédit Foncier et fixant la part de cette contribution destinée au Fonds National de l’Emploi.</t>
    </r>
  </si>
  <si>
    <r>
      <t xml:space="preserve">Contribution CFC (part patronale) : il s’agit de la contribution </t>
    </r>
    <r>
      <rPr>
        <b/>
        <sz val="8"/>
        <color rgb="FF786860"/>
        <rFont val="Kohinoor Devanagari"/>
        <family val="3"/>
      </rPr>
      <t xml:space="preserve">patronale </t>
    </r>
    <r>
      <rPr>
        <sz val="8"/>
        <color rgb="FF786860"/>
        <rFont val="Kohinoor Devanagari"/>
        <family val="3"/>
      </rPr>
      <t>instituée par la Loi N°90/050 du 19 décembre 1990 modifiant la loi N°77/10 du 13 Juillet 1977 portant institution d’une contribution au Crédit Foncier et fixant la part de cette contribution destinée au Fonds National de l’Emploi.</t>
    </r>
  </si>
  <si>
    <r>
      <t xml:space="preserve">Bonus progressif : </t>
    </r>
    <r>
      <rPr>
        <sz val="8"/>
        <color rgb="FF786860"/>
        <rFont val="Kohinoor Devanagari"/>
        <family val="3"/>
      </rPr>
      <t xml:space="preserve">Toutes les transactions sur les titres miniers sont sujettes au paiement d’un bonus progressif fixé par décret du premier ministre sur proposition du ministre chargé des mines et de la géologie  Art 22 de la loi 2010/011 du 29 juillet 2010 portant amendement du Code minier), modifié par l’article 27 du décret du 4 juillet 2014. </t>
    </r>
  </si>
  <si>
    <r>
      <t xml:space="preserve">Frais d’inspection et de contrôle: </t>
    </r>
    <r>
      <rPr>
        <sz val="8"/>
        <color rgb="FF786860"/>
        <rFont val="Kohinoor Devanagari"/>
        <family val="3"/>
      </rPr>
      <t>Il s’agit des frais payés par les entreprises qui présentent ou peuvent présenter soit des dangers pour la santé, la salubrité publique, l’agriculture, la nature et l’environnement en général, soit des inconvénients pour la commodité du voisinage. La liquidation de ces frais est effectuée sur la base de l’occupation superficiaire des établissements concernés selon un barème fixé par la loi. (Art 22 de la loi 98/015 du 14/07/98)</t>
    </r>
    <r>
      <rPr>
        <b/>
        <sz val="8"/>
        <color rgb="FF786860"/>
        <rFont val="Kohinoor Devanagari"/>
        <family val="3"/>
      </rPr>
      <t xml:space="preserve"> </t>
    </r>
  </si>
  <si>
    <r>
      <t xml:space="preserve">Dividendes payés à la SNI: </t>
    </r>
    <r>
      <rPr>
        <sz val="8"/>
        <color rgb="FF786860"/>
        <rFont val="Kohinoor Devanagari"/>
        <family val="3"/>
      </rPr>
      <t>Il s’agit des dividendes versés par les sociétés extractives à la SNI en tant qu’actionnaire desdites sociétés.</t>
    </r>
  </si>
  <si>
    <r>
      <rPr>
        <b/>
        <sz val="8"/>
        <color rgb="FF786860"/>
        <rFont val="Kohinoor Devanagari"/>
        <family val="3"/>
      </rPr>
      <t xml:space="preserve">Contribution au fonds de développement du secteur minier : </t>
    </r>
    <r>
      <rPr>
        <sz val="8"/>
        <color rgb="FF786860"/>
        <rFont val="Kohinoor Devanagari"/>
        <family val="3"/>
      </rPr>
      <t>Art.234 du code minier 2016 :  Le Fonds de développement du secteur minier est destiné à financer les activités d’inventaires miniers en vue de détecter des anomalies et indices miniers ainsi que d’autres activités de développement de l’infrastructure géologique et minière.	
Il est alimenté par une contribution annuelle des titulaires des permis d’exploitation de la petite mine et de la mine industrielle, les titulaires des autorisations d’exploitation artisanale semi‐mécanisée et les bénéficiaires d’autorisations d’exploitation de substances de carrières industrielles ou de carrières artisanales semi‐mécanisées, en fonction de la production brute du titulaire du permis	ou de l’autorisation</t>
    </r>
  </si>
  <si>
    <r>
      <t xml:space="preserve">Frais d’études et de recherche (+) : </t>
    </r>
    <r>
      <rPr>
        <b/>
        <sz val="8"/>
        <color rgb="FF786860"/>
        <rFont val="Kohinoor Devanagari"/>
        <family val="3"/>
      </rPr>
      <t xml:space="preserve">Toute	demande	d’attribution,	de	renouvellement	des	titres	miniers	et	autres	autorisations	et	transactions	est	subordonnée,	sous	peine	d’irrecevabilité,	au paiement	des	frais	d’études	et	de	recherches	non	remboursables,	lors	du	dépôt	de	la	demande	à	la	Conservation	minière.	2)	Les	montants	et	les	modalités	de	répartition	des	frais	d’études	et	de	recherches,	visés	à	l’alinéa	1	ci‐dessus,	sont	fixés	par	voie	réglementaire.	</t>
    </r>
  </si>
  <si>
    <r>
      <t xml:space="preserve">L'Impôt Synthétique Minier Libératoire (ISML) (+) : </t>
    </r>
    <r>
      <rPr>
        <sz val="8"/>
        <color rgb="FF786860"/>
        <rFont val="Kohinoor Devanagari"/>
        <family val="3"/>
      </rPr>
      <t>L’Etat prélève un impôt synthétique minier libératoire de 25 % de la production brute de chaque site dans le cadre de l’exploitation artisanale semi-mécanisée des substances précieuses et semi précieuses</t>
    </r>
  </si>
  <si>
    <r>
      <t>Autres flux de paiement significatif : (Impôts fonciers, Taxes communales, FEICOM, Redevance audiovisuelle, Taxes communales, primes d’émissions, frais d’inspection administrative etc.</t>
    </r>
    <r>
      <rPr>
        <sz val="8"/>
        <color rgb="FF786860"/>
        <rFont val="Kohinoor Devanagari"/>
        <family val="3"/>
      </rPr>
      <t>) tout paiement dépassant 50 millions de FCFA.</t>
    </r>
  </si>
  <si>
    <r>
      <t>Paiements sociaux volontaires : Ces flux concernent l’ensemble des contributions volontaires faites par les sociétés extractives dans le cadre du développement local.</t>
    </r>
    <r>
      <rPr>
        <b/>
        <sz val="8"/>
        <color rgb="FF786860"/>
        <rFont val="Kohinoor Devanagari"/>
        <family val="3"/>
      </rPr>
      <t xml:space="preserve">
</t>
    </r>
    <r>
      <rPr>
        <sz val="8"/>
        <color rgb="FF786860"/>
        <rFont val="Kohinoor Devanagari"/>
        <family val="3"/>
      </rPr>
      <t>Sont notamment concernées par cette rubrique : les versements effectués par les sociétés extractives pour le financement de projets d’infrastructures sanitaires, scolaires, routiers, maraîchages et celles d’appui aux actions des communautés locales.</t>
    </r>
  </si>
  <si>
    <r>
      <t xml:space="preserve">Paiements sociaux obligatoires (Contribution au compte spécial de développement des capacités locales) : </t>
    </r>
    <r>
      <rPr>
        <sz val="8"/>
        <color rgb="FF786860"/>
        <rFont val="Kohinoor Devanagari"/>
        <family val="3"/>
      </rPr>
      <t>Art.236. du code minier 2016 : Le	compte	 spécial	 de développement des capacités locales est destiné à financer le développement économique, social, culturel, industriel et technologique du Cameroun à travers le développement des ressources humaines et de développement des entreprises et de l’industrie locale.
Le montant des contributions visées ci‐dessus en FCFA, est compris entre 0,5 et 1% du montant total du chiffre d’affaires hors taxe de la société minière. Le taux retenu est fixé au cours des négociations selon le cas de la convention minière ou du cahier de charges entre les parties.</t>
    </r>
  </si>
  <si>
    <r>
      <rPr>
        <b/>
        <sz val="8"/>
        <color rgb="FF786860"/>
        <rFont val="Kohinoor Devanagari"/>
        <family val="3"/>
      </rPr>
      <t>Paiements sociaux obligatoires (Autres)</t>
    </r>
    <r>
      <rPr>
        <sz val="8"/>
        <color rgb="FF786860"/>
        <rFont val="Kohinoor Devanagari"/>
        <family val="3"/>
      </rPr>
      <t> : Ces flux concernent l’ensemble des contributions obligatoires faites par les sociétés extractives dans le cadre du développement local en vertu des conventions conclus. 
Sont notamment concernées par cette rubrique : les versements effectués par les sociétés extractives pour le financement de projets d’infrastructures sanitaires, scolaires, routiers, maraîchages et celles d’appui aux actions des communautés locales, les compensations autres que celles accordées en contre partie d’un dédommagement directe des individus.</t>
    </r>
  </si>
  <si>
    <r>
      <t xml:space="preserve">Provision pour Abandon : </t>
    </r>
    <r>
      <rPr>
        <sz val="8"/>
        <color rgb="FF786860"/>
        <rFont val="Kohinoor Devanagari"/>
        <family val="3"/>
      </rPr>
      <t>selon les dispositions de l’article 81 de décret 2000-465 portant application du code minier, le titulaire soumet à l’approbation du Ministre chargé des hydrocarbures, un Plan d’Abandon qui affine les hypothèses visées au plan de développement, en fonction des connaissances acquises au cours de l’exploitation du gisement. Le Plan d’Abandon prévoit obligatoirement, la constitution d’une provision pour Abandon pendant un nombre d’années défini dans le Plan d’Abandon, à placer sur un compte ouvert dans le cadre d’une convention de séquestre auprès d’un établissement bancaire agréé par l’autorité monétaire. Ce compte est destiné à financer les opérations d’Abandon et à recevoir l’intégralité de la provision pour Abandon constituée conformément aux dispositions du Code Pétrolier. L’échéancier d’approvisionnement dudit compte séquestre, les règles et modalités de gestion de ce compte sont précisées au Contrat Pétrolier</t>
    </r>
  </si>
  <si>
    <r>
      <t xml:space="preserve">La taxe sur le transport des produits de carrières (+) : </t>
    </r>
    <r>
      <rPr>
        <sz val="8"/>
        <color rgb="FF786860"/>
        <rFont val="Kohinoor Devanagari"/>
        <family val="3"/>
      </rPr>
      <t>La taxe sur le transport des produits de carrières et autres peut être instituée par le Conseil municipal au profit du budget de la commune abritant une carrière. Elle s’applique aux véhicules de transport des produits de l’exploitation concernée, autre que ceux de l’exploitant.
Les taux maxima applicables varient en fonction du type de véhicule ainsi qu’il suit :
- inférieur à 6 tonnes : 1 000    F CFA par camion et par voyage ;
- de 6 à 10 tonnes : 2 000 F CFA par camion et par voyage ;
- plus de 10 tonnes : 3 000 F CFA par camion et par voyage.
La taxe sur le transport des produits de carrières est collectée par la recette municipale contre délivrance d’un reçu tiré d’un carnet à souche sécurisé et portant une valeur faciale indiquant le tarif voté par le Conseil municipal.
(2) Le non-paiement de la taxe de transport des produits de carrières entraîne la mise en fourrière du véhicule.</t>
    </r>
  </si>
  <si>
    <r>
      <t>Autres taxe communales sur l’exploitation des produits des mines et des carrières (+) :</t>
    </r>
    <r>
      <rPr>
        <sz val="8"/>
        <color rgb="FF786860"/>
        <rFont val="Kohinoor Devanagari"/>
        <family val="3"/>
      </rPr>
      <t xml:space="preserve"> Il s'agit de la taxe communale est issue de l’exploitation des produits des mines et des carrières se trouvant dans la commune</t>
    </r>
  </si>
  <si>
    <r>
      <t xml:space="preserve">Transfert de la taxe ad valorem, de la taxe à l’extraction et de la redevance sur la production de l’eau :  </t>
    </r>
    <r>
      <rPr>
        <sz val="8"/>
        <color rgb="FF786860"/>
        <rFont val="Kohinoor Devanagari"/>
        <family val="3"/>
      </rPr>
      <t xml:space="preserve">L’article 239 quinquies de la Loi de Finances 2015 prévoit la compensation des populations affectées par les exploitations minières. le montant de la compensation est prélevé sur la taxe ad valorem et la taxe à l’extraction </t>
    </r>
  </si>
  <si>
    <r>
      <t>Transfert des Centimes Additionnels Communaux : L’article 2 du décret n°2007-1139 du 3 septembre 2007 fixant les modalités d’émission, de recouvrement, de centralisation, de répartition et de reversement des Centimes Additionnels Communaux (CAC) prévoit la répartition des centimes, qui frappent l’IS et l’IRCM collectés auprès des Entreprises (y compris les Entreprises extractives) au taux de 10%.</t>
    </r>
    <r>
      <rPr>
        <b/>
        <sz val="8"/>
        <color rgb="FF786860"/>
        <rFont val="Kohinoor Devanagari"/>
        <family val="3"/>
      </rPr>
      <t xml:space="preserve"> </t>
    </r>
  </si>
  <si>
    <r>
      <t xml:space="preserve">Transfert de la fiscalité au tire de l’activité minière artisanale : </t>
    </r>
    <r>
      <rPr>
        <sz val="8"/>
        <color rgb="FF786860"/>
        <rFont val="Kohinoor Devanagari"/>
        <family val="3"/>
      </rPr>
      <t>l’article 28 du Code minier 2016 alinéa 3 prévoit que les modalités de prélèvement et de répartition de la quote‐part de l’État, entre le Trésor public, le Fonds de développement du secteur minier, la structure en charge de l’encadrement et de de la promotion des activités minières artisanales, la Commune territorialement compétente et les populations riveraines sont fixées par voie réglementaire.</t>
    </r>
  </si>
  <si>
    <r>
      <t xml:space="preserve">PERMIS DE RECHERCHE </t>
    </r>
    <r>
      <rPr>
        <b/>
        <sz val="8"/>
        <color theme="1"/>
        <rFont val="Kohinoor Devanagari"/>
        <family val="3"/>
      </rPr>
      <t>PH14</t>
    </r>
  </si>
  <si>
    <r>
      <t>PERMIS DE RECHERCHE</t>
    </r>
    <r>
      <rPr>
        <b/>
        <sz val="8"/>
        <color theme="1"/>
        <rFont val="Kohinoor Devanagari"/>
        <family val="3"/>
      </rPr>
      <t xml:space="preserve"> PH28</t>
    </r>
  </si>
  <si>
    <r>
      <t xml:space="preserve">PERMIS DE RECHERCHE </t>
    </r>
    <r>
      <rPr>
        <b/>
        <sz val="8"/>
        <color theme="1"/>
        <rFont val="Kohinoor Devanagari"/>
        <family val="3"/>
      </rPr>
      <t>PH59</t>
    </r>
  </si>
  <si>
    <r>
      <t xml:space="preserve">PERMIS DE RECHERCHE </t>
    </r>
    <r>
      <rPr>
        <b/>
        <sz val="8"/>
        <color theme="1"/>
        <rFont val="Kohinoor Devanagari"/>
        <family val="3"/>
      </rPr>
      <t>PH17</t>
    </r>
  </si>
  <si>
    <r>
      <t xml:space="preserve">PERMIS DE RECHERCHE 'KOMBE' </t>
    </r>
    <r>
      <rPr>
        <b/>
        <sz val="8"/>
        <color theme="1"/>
        <rFont val="Kohinoor Devanagari"/>
        <family val="3"/>
      </rPr>
      <t>PH73</t>
    </r>
  </si>
  <si>
    <r>
      <t>Le visa et la griffe du Ministre est portée sur la demande originale</t>
    </r>
    <r>
      <rPr>
        <sz val="8"/>
        <color rgb="FFFF0000"/>
        <rFont val="Kohinoor Devanagari"/>
        <family val="3"/>
      </rPr>
      <t xml:space="preserve"> </t>
    </r>
  </si>
  <si>
    <r>
      <t>Montage du projet d'arrêté qui est joint à une fiche synthétique d'analyse du dossier de demande, et la fiche de synthèse cartographique est élaboré par</t>
    </r>
    <r>
      <rPr>
        <sz val="8"/>
        <color rgb="FFFF0000"/>
        <rFont val="Kohinoor Devanagari"/>
        <family val="3"/>
      </rPr>
      <t xml:space="preserve"> le service de la cartographie du cadastre minier </t>
    </r>
    <r>
      <rPr>
        <sz val="8"/>
        <color rgb="FF0070C0"/>
        <rFont val="Kohinoor Devanagari"/>
        <family val="3"/>
      </rPr>
      <t>et une lettre adréssée au Ministre des mines pour envoi au service du premier Ministre</t>
    </r>
  </si>
  <si>
    <r>
      <rPr>
        <sz val="8"/>
        <rFont val="Kohinoor Devanagari"/>
        <family val="3"/>
      </rPr>
      <t>Le Ministre des mines signe l'arrêté transmets une copie à la DMCM-SDCM. La sous direction du cadastre minier enregistre l'arrêté, le classe et renseigne sa base de donnée Excel.</t>
    </r>
    <r>
      <rPr>
        <sz val="8"/>
        <color rgb="FF0070C0"/>
        <rFont val="Kohinoor Devanagari"/>
        <family val="3"/>
      </rPr>
      <t xml:space="preserve">
"(4) Lors de l'enregistrement d'un permis, le Conservateur lui attribue un numéro, dans les conditions prévues à l'article 13 du présent décret."</t>
    </r>
  </si>
  <si>
    <r>
      <t xml:space="preserve">L’échantillonnage a été réalisé sur la base d’une </t>
    </r>
    <r>
      <rPr>
        <b/>
        <sz val="8"/>
        <color rgb="FF000000"/>
        <rFont val="Kohinoor Devanagari"/>
        <family val="3"/>
      </rPr>
      <t>analyse des risques</t>
    </r>
    <r>
      <rPr>
        <sz val="8"/>
        <color rgb="FF000000"/>
        <rFont val="Kohinoor Devanagari"/>
        <family val="3"/>
      </rPr>
      <t>, comprenant les étapes suivantes :</t>
    </r>
  </si>
  <si>
    <r>
      <t xml:space="preserve">(i)    </t>
    </r>
    <r>
      <rPr>
        <u/>
        <sz val="8"/>
        <color rgb="FF000000"/>
        <rFont val="Kohinoor Devanagari"/>
        <family val="3"/>
      </rPr>
      <t>Définition des risques</t>
    </r>
  </si>
  <si>
    <r>
      <t xml:space="preserve">(ii)   </t>
    </r>
    <r>
      <rPr>
        <u/>
        <sz val="8"/>
        <color rgb="FF000000"/>
        <rFont val="Kohinoor Devanagari"/>
        <family val="3"/>
      </rPr>
      <t>Facteurs d’évaluation des risques</t>
    </r>
  </si>
  <si>
    <r>
      <t xml:space="preserve">(iii)   </t>
    </r>
    <r>
      <rPr>
        <u/>
        <sz val="8"/>
        <color rgb="FF000000"/>
        <rFont val="Kohinoor Devanagari"/>
        <family val="3"/>
      </rPr>
      <t>Collecte des données</t>
    </r>
  </si>
  <si>
    <t>Annexe 23 – Détail de coûts pétroliers 2022 dans les champs pétroliers et la quote-part de l’État</t>
  </si>
  <si>
    <t>Annexe 24 - Transferts infranationaux - détail des écarts par société et des affectations par Commune</t>
  </si>
  <si>
    <t>Annexe 25 – Paiements sociaux</t>
  </si>
  <si>
    <t>Annexe 26 – Paiements environnementaux</t>
  </si>
  <si>
    <t>Annexe 27 – Dépenses environnementales du secteur des mines declarées par la MINEPDED</t>
  </si>
  <si>
    <t>Annexe 28 – Détail des emplois reportés par les sociétés extractives</t>
  </si>
  <si>
    <t>Annexe 29 – Fiches de réconciliation par société</t>
  </si>
  <si>
    <t>Annexe 22 – Rapprochement des recettes certifiées par la Chambre des Comptes et justification des écarts</t>
  </si>
  <si>
    <t>(i)      Chambre des Comptes - DGI</t>
  </si>
  <si>
    <t xml:space="preserve">Sociétés </t>
  </si>
  <si>
    <t>Les déclarations de la DGI des Comptes (1) transmises à la Chambre</t>
  </si>
  <si>
    <t>Les déclarations de la DGI - ITIE Avant Ajustements (2)</t>
  </si>
  <si>
    <t>Écart (1) – (2)</t>
  </si>
  <si>
    <t>Les déclaration de la DGI - ITIE Après Ajustements (3)</t>
  </si>
  <si>
    <t>Écart (1) – (3)</t>
  </si>
  <si>
    <t>Les ajustements après réconciliation n'ont pas été pris en compte par la DGI dans la déclaration fournie à la Chambre des Comptes pour certification.</t>
  </si>
  <si>
    <t>Rien à signaler</t>
  </si>
  <si>
    <t>Mines &amp; carrières</t>
  </si>
  <si>
    <t>(i)      Chambre des Comptes – DGTCFM</t>
  </si>
  <si>
    <t>Déclaration de la DGTCFM certifiée</t>
  </si>
  <si>
    <t>Déclaration de la DGTCFM-ITIE</t>
  </si>
  <si>
    <t>Transferts directs</t>
  </si>
  <si>
    <t>Transferts indirects</t>
  </si>
  <si>
    <t>Dividendes</t>
  </si>
  <si>
    <t>(i)      Chambre des Comptes – DGD</t>
  </si>
  <si>
    <t>Les déclarations de la DGD des Comptes (1) transmises à la Chambre</t>
  </si>
  <si>
    <t>Les déclarations de la DGD - ITIE Avant Ajustements (2)</t>
  </si>
  <si>
    <t>Les déclaration de la DGD - ITIE Après Ajustements (3)</t>
  </si>
  <si>
    <t>Autres sociétés</t>
  </si>
  <si>
    <t>Déclaration unilatérale (DU)</t>
  </si>
  <si>
    <t>Ajustementé car activité principale non extractive</t>
  </si>
  <si>
    <t>TOTAL BOLONGO  Part SNH (Etat) contractant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</si>
</sst>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_-;\-* #,##0\ _€_-;_-* &quot;-&quot;\ _€_-;_-@_-"/>
    <numFmt numFmtId="43" formatCode="_-* #,##0.00\ _€_-;\-* #,##0.00\ _€_-;_-* &quot;-&quot;??\ _€_-;_-@_-"/>
    <numFmt numFmtId="164" formatCode="_-* #,##0.00_-;\-* #,##0.00_-;_-* &quot;-&quot;??_-;_-@_-"/>
    <numFmt numFmtId="165" formatCode="_(* #,##0.00_);_(* \(#,##0.00\);_(* &quot;-&quot;??_);_(@_)"/>
    <numFmt numFmtId="166" formatCode="_(* #,##0_);_(* \(#,##0\);_(* &quot;-&quot;??_);_(@_)"/>
    <numFmt numFmtId="167" formatCode="_-* #,##0_-;\-* #,##0_-;_-* &quot;-&quot;??_-;_-@_-"/>
    <numFmt numFmtId="168" formatCode="#,##0.000"/>
    <numFmt numFmtId="169" formatCode="_-* #,##0.000\ _€_-;\-* #,##0.000\ _€_-;_-* &quot;-&quot;??\ _€_-;_-@_-"/>
    <numFmt numFmtId="170" formatCode="#,##0_);\(&quot;&quot;#,##0\);_-* &quot;-&quot;??_-;_-@_-"/>
    <numFmt numFmtId="171" formatCode="yyyy\-mm\-dd;@"/>
    <numFmt numFmtId="172" formatCode="#,##0\ _€"/>
    <numFmt numFmtId="173" formatCode="[$-409]d\-mmm\-yyyy;@"/>
    <numFmt numFmtId="174" formatCode="#,##0.00000"/>
    <numFmt numFmtId="175" formatCode="#,##0.00\ _€"/>
    <numFmt numFmtId="176" formatCode="&quot;£&quot;#,##0.00"/>
    <numFmt numFmtId="177" formatCode="0.00000"/>
  </numFmts>
  <fonts count="64">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8"/>
      <color theme="1"/>
      <name val="Arial"/>
      <family val="2"/>
    </font>
    <font>
      <sz val="10"/>
      <name val="Arial"/>
      <family val="2"/>
    </font>
    <font>
      <b/>
      <sz val="11"/>
      <color rgb="FF3F3F3F"/>
      <name val="Calibri"/>
      <family val="2"/>
      <scheme val="minor"/>
    </font>
    <font>
      <sz val="8"/>
      <color theme="1"/>
      <name val="Kohinoor Devanagari"/>
      <family val="3"/>
    </font>
    <font>
      <sz val="10"/>
      <color theme="1"/>
      <name val="Arial"/>
      <family val="2"/>
    </font>
    <font>
      <sz val="12"/>
      <color theme="1"/>
      <name val="Calibri"/>
      <family val="2"/>
      <scheme val="minor"/>
    </font>
    <font>
      <sz val="10"/>
      <name val="MS Sans Serif"/>
      <family val="2"/>
    </font>
    <font>
      <u/>
      <sz val="8"/>
      <color theme="10"/>
      <name val="Arial"/>
      <family val="2"/>
    </font>
    <font>
      <b/>
      <sz val="9"/>
      <color rgb="FF000000"/>
      <name val="Tahoma"/>
      <family val="2"/>
    </font>
    <font>
      <sz val="9"/>
      <color rgb="FF000000"/>
      <name val="Tahoma"/>
      <family val="2"/>
    </font>
    <font>
      <b/>
      <sz val="8"/>
      <color theme="1"/>
      <name val="Kohinoor Devanagari"/>
      <family val="3"/>
    </font>
    <font>
      <b/>
      <sz val="8"/>
      <color theme="0"/>
      <name val="Kohinoor Devanagari"/>
      <family val="3"/>
    </font>
    <font>
      <b/>
      <sz val="8"/>
      <color rgb="FFFF0000"/>
      <name val="Kohinoor Devanagari"/>
      <family val="3"/>
    </font>
    <font>
      <b/>
      <sz val="8"/>
      <color rgb="FF333333"/>
      <name val="Kohinoor Devanagari"/>
      <family val="3"/>
    </font>
    <font>
      <sz val="8"/>
      <color rgb="FF333333"/>
      <name val="Kohinoor Devanagari"/>
      <family val="3"/>
    </font>
    <font>
      <b/>
      <sz val="8"/>
      <color rgb="FFFFFFFF"/>
      <name val="Kohinoor Devanagari"/>
      <family val="3"/>
    </font>
    <font>
      <b/>
      <sz val="10"/>
      <name val="Kohinoor Devanagari"/>
      <family val="3"/>
    </font>
    <font>
      <sz val="8"/>
      <color rgb="FF3B3838"/>
      <name val="Kohinoor Devanagari"/>
      <family val="3"/>
    </font>
    <font>
      <b/>
      <sz val="8"/>
      <color rgb="FF3B3838"/>
      <name val="Kohinoor Devanagari"/>
      <family val="3"/>
    </font>
    <font>
      <sz val="8"/>
      <color indexed="8"/>
      <name val="Kohinoor Devanagari"/>
      <family val="3"/>
    </font>
    <font>
      <b/>
      <sz val="8"/>
      <color indexed="8"/>
      <name val="Kohinoor Devanagari"/>
      <family val="3"/>
    </font>
    <font>
      <sz val="8"/>
      <color rgb="FFFF0000"/>
      <name val="Kohinoor Devanagari"/>
      <family val="3"/>
    </font>
    <font>
      <b/>
      <sz val="8"/>
      <name val="Kohinoor Devanagari"/>
      <family val="3"/>
    </font>
    <font>
      <sz val="8"/>
      <name val="Kohinoor Devanagari"/>
      <family val="3"/>
    </font>
    <font>
      <u/>
      <sz val="8"/>
      <name val="Kohinoor Devanagari"/>
      <family val="3"/>
    </font>
    <font>
      <u/>
      <sz val="8"/>
      <color theme="10"/>
      <name val="Kohinoor Devanagari"/>
      <family val="3"/>
    </font>
    <font>
      <i/>
      <sz val="8"/>
      <color rgb="FFFF0000"/>
      <name val="Kohinoor Devanagari"/>
      <family val="3"/>
    </font>
    <font>
      <b/>
      <u/>
      <sz val="8"/>
      <name val="Kohinoor Devanagari"/>
      <family val="3"/>
    </font>
    <font>
      <b/>
      <sz val="8"/>
      <color rgb="FF404040"/>
      <name val="Kohinoor Devanagari"/>
      <family val="3"/>
    </font>
    <font>
      <sz val="8"/>
      <color rgb="FF404040"/>
      <name val="Kohinoor Devanagari"/>
      <family val="3"/>
    </font>
    <font>
      <b/>
      <u/>
      <sz val="8"/>
      <color theme="1"/>
      <name val="Kohinoor Devanagari"/>
      <family val="3"/>
    </font>
    <font>
      <sz val="8"/>
      <color rgb="FF786860"/>
      <name val="Kohinoor Devanagari"/>
      <family val="3"/>
    </font>
    <font>
      <b/>
      <sz val="8"/>
      <color rgb="FF786860"/>
      <name val="Kohinoor Devanagari"/>
      <family val="3"/>
    </font>
    <font>
      <b/>
      <sz val="8"/>
      <color rgb="FFC00000"/>
      <name val="Kohinoor Devanagari"/>
      <family val="3"/>
    </font>
    <font>
      <i/>
      <sz val="8"/>
      <color theme="1"/>
      <name val="Kohinoor Devanagari"/>
      <family val="3"/>
    </font>
    <font>
      <sz val="8"/>
      <color rgb="FF000000"/>
      <name val="Kohinoor Devanagari"/>
      <family val="3"/>
    </font>
    <font>
      <b/>
      <sz val="8"/>
      <color rgb="FF000000"/>
      <name val="Kohinoor Devanagari"/>
      <family val="3"/>
    </font>
    <font>
      <sz val="8"/>
      <color rgb="FF00B050"/>
      <name val="Kohinoor Devanagari"/>
      <family val="3"/>
    </font>
    <font>
      <sz val="8"/>
      <color theme="0"/>
      <name val="Kohinoor Devanagari"/>
      <family val="3"/>
    </font>
    <font>
      <b/>
      <i/>
      <sz val="8"/>
      <color rgb="FFFF0000"/>
      <name val="Kohinoor Devanagari"/>
      <family val="3"/>
    </font>
    <font>
      <i/>
      <sz val="8"/>
      <name val="Kohinoor Devanagari"/>
      <family val="3"/>
    </font>
    <font>
      <sz val="8"/>
      <color rgb="FFC00000"/>
      <name val="Kohinoor Devanagari"/>
      <family val="3"/>
    </font>
    <font>
      <i/>
      <sz val="8"/>
      <color theme="0"/>
      <name val="Kohinoor Devanagari"/>
      <family val="3"/>
    </font>
    <font>
      <b/>
      <i/>
      <sz val="8"/>
      <color theme="0"/>
      <name val="Kohinoor Devanagari"/>
      <family val="3"/>
    </font>
    <font>
      <b/>
      <sz val="8"/>
      <color indexed="63"/>
      <name val="Kohinoor Devanagari"/>
      <family val="3"/>
    </font>
    <font>
      <b/>
      <i/>
      <sz val="8"/>
      <color rgb="FF3F3F3F"/>
      <name val="Kohinoor Devanagari"/>
      <family val="3"/>
    </font>
    <font>
      <b/>
      <i/>
      <sz val="8"/>
      <color rgb="FF000000"/>
      <name val="Kohinoor Devanagari"/>
      <family val="3"/>
    </font>
    <font>
      <b/>
      <i/>
      <sz val="8"/>
      <name val="Kohinoor Devanagari"/>
      <family val="3"/>
    </font>
    <font>
      <i/>
      <sz val="8"/>
      <color rgb="FF00B0F0"/>
      <name val="Kohinoor Devanagari"/>
      <family val="3"/>
    </font>
    <font>
      <b/>
      <sz val="8"/>
      <color rgb="FF3F3F3F"/>
      <name val="Kohinoor Devanagari"/>
      <family val="3"/>
    </font>
    <font>
      <sz val="8"/>
      <color rgb="FF0070C0"/>
      <name val="Kohinoor Devanagari"/>
      <family val="3"/>
    </font>
    <font>
      <u/>
      <sz val="8"/>
      <color rgb="FF000000"/>
      <name val="Kohinoor Devanagari"/>
      <family val="3"/>
    </font>
    <font>
      <b/>
      <sz val="10"/>
      <color rgb="FF61BC4D"/>
      <name val="Kohinoor Devanagari"/>
      <family val="3"/>
    </font>
    <font>
      <b/>
      <sz val="9"/>
      <color rgb="FF0D0D0D"/>
      <name val="Kohinoor Devanagari"/>
      <family val="3"/>
    </font>
    <font>
      <sz val="9"/>
      <color theme="1"/>
      <name val="Kohinoor Devanagari"/>
      <family val="3"/>
    </font>
    <font>
      <b/>
      <sz val="9"/>
      <color theme="0"/>
      <name val="Kohinoor Devanagari"/>
      <family val="3"/>
    </font>
    <font>
      <sz val="9"/>
      <color rgb="FF3B3838"/>
      <name val="Kohinoor Devanagari"/>
      <family val="3"/>
    </font>
    <font>
      <sz val="9"/>
      <color rgb="FF404040"/>
      <name val="Kohinoor Devanagari"/>
      <family val="3"/>
    </font>
    <font>
      <b/>
      <sz val="9"/>
      <color rgb="FFFFFFFF"/>
      <name val="Kohinoor Devanagari"/>
      <family val="3"/>
    </font>
  </fonts>
  <fills count="46">
    <fill>
      <patternFill patternType="none"/>
    </fill>
    <fill>
      <patternFill patternType="gray125"/>
    </fill>
    <fill>
      <patternFill patternType="solid">
        <fgColor rgb="FFFFFFFF"/>
        <bgColor indexed="64"/>
      </patternFill>
    </fill>
    <fill>
      <patternFill patternType="solid">
        <fgColor rgb="FF748A96"/>
        <bgColor indexed="64"/>
      </patternFill>
    </fill>
    <fill>
      <patternFill patternType="solid">
        <fgColor rgb="FFE2EFD9"/>
        <bgColor indexed="64"/>
      </patternFill>
    </fill>
    <fill>
      <patternFill patternType="solid">
        <fgColor theme="0"/>
        <bgColor indexed="64"/>
      </patternFill>
    </fill>
    <fill>
      <patternFill patternType="solid">
        <fgColor rgb="FF299F94"/>
        <bgColor indexed="64"/>
      </patternFill>
    </fill>
    <fill>
      <patternFill patternType="solid">
        <fgColor rgb="FFEEECE1"/>
        <bgColor indexed="64"/>
      </patternFill>
    </fill>
    <fill>
      <patternFill patternType="solid">
        <fgColor rgb="FFF2F2F2"/>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
      <patternFill patternType="lightDown">
        <bgColor theme="0" tint="-4.9989318521683403E-2"/>
      </patternFill>
    </fill>
    <fill>
      <patternFill patternType="solid">
        <fgColor theme="0" tint="-0.499984740745262"/>
        <bgColor indexed="64"/>
      </patternFill>
    </fill>
    <fill>
      <patternFill patternType="solid">
        <fgColor theme="5"/>
        <bgColor indexed="64"/>
      </patternFill>
    </fill>
    <fill>
      <patternFill patternType="solid">
        <fgColor rgb="FFFABF8F"/>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rgb="FF47626F"/>
        <bgColor indexed="64"/>
      </patternFill>
    </fill>
    <fill>
      <patternFill patternType="solid">
        <fgColor rgb="FFE2EFDA"/>
        <bgColor indexed="64"/>
      </patternFill>
    </fill>
    <fill>
      <patternFill patternType="solid">
        <fgColor rgb="FFFFFF00"/>
        <bgColor indexed="64"/>
      </patternFill>
    </fill>
    <fill>
      <patternFill patternType="solid">
        <fgColor rgb="FFA4E7E1"/>
        <bgColor indexed="64"/>
      </patternFill>
    </fill>
    <fill>
      <patternFill patternType="solid">
        <fgColor rgb="FF218F8B"/>
        <bgColor indexed="64"/>
      </patternFill>
    </fill>
    <fill>
      <patternFill patternType="solid">
        <fgColor theme="5" tint="-0.499984740745262"/>
        <bgColor indexed="64"/>
      </patternFill>
    </fill>
    <fill>
      <patternFill patternType="solid">
        <fgColor rgb="FF175753"/>
        <bgColor indexed="64"/>
      </patternFill>
    </fill>
    <fill>
      <patternFill patternType="solid">
        <fgColor theme="5" tint="0.39997558519241921"/>
        <bgColor indexed="64"/>
      </patternFill>
    </fill>
    <fill>
      <patternFill patternType="solid">
        <fgColor rgb="FF92D050"/>
        <bgColor indexed="64"/>
      </patternFill>
    </fill>
    <fill>
      <patternFill patternType="solid">
        <fgColor rgb="FF657C91"/>
        <bgColor indexed="64"/>
      </patternFill>
    </fill>
    <fill>
      <patternFill patternType="solid">
        <fgColor rgb="FFFFC000"/>
        <bgColor indexed="64"/>
      </patternFill>
    </fill>
    <fill>
      <patternFill patternType="solid">
        <fgColor theme="6" tint="0.39997558519241921"/>
        <bgColor indexed="64"/>
      </patternFill>
    </fill>
    <fill>
      <patternFill patternType="solid">
        <fgColor rgb="FFAEBBC2"/>
        <bgColor indexed="64"/>
      </patternFill>
    </fill>
    <fill>
      <patternFill patternType="solid">
        <fgColor rgb="FF748A96"/>
        <bgColor rgb="FF000000"/>
      </patternFill>
    </fill>
    <fill>
      <patternFill patternType="solid">
        <fgColor rgb="FF2EB0A4"/>
        <bgColor indexed="64"/>
      </patternFill>
    </fill>
    <fill>
      <patternFill patternType="solid">
        <fgColor rgb="FFEEE8E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587582"/>
        <bgColor indexed="64"/>
      </patternFill>
    </fill>
    <fill>
      <patternFill patternType="solid">
        <fgColor theme="8" tint="0.39997558519241921"/>
        <bgColor indexed="64"/>
      </patternFill>
    </fill>
    <fill>
      <patternFill patternType="solid">
        <fgColor rgb="FF44546A"/>
        <bgColor indexed="64"/>
      </patternFill>
    </fill>
    <fill>
      <patternFill patternType="solid">
        <fgColor theme="0" tint="-4.9989318521683403E-2"/>
        <bgColor indexed="64"/>
      </patternFill>
    </fill>
    <fill>
      <patternFill patternType="solid">
        <fgColor theme="8"/>
        <bgColor indexed="64"/>
      </patternFill>
    </fill>
    <fill>
      <patternFill patternType="solid">
        <fgColor theme="9" tint="0.59999389629810485"/>
        <bgColor indexed="64"/>
      </patternFill>
    </fill>
    <fill>
      <patternFill patternType="solid">
        <fgColor rgb="FF808080"/>
        <bgColor indexed="64"/>
      </patternFill>
    </fill>
  </fills>
  <borders count="148">
    <border>
      <left/>
      <right/>
      <top/>
      <bottom/>
      <diagonal/>
    </border>
    <border>
      <left/>
      <right/>
      <top/>
      <bottom style="medium">
        <color rgb="FFFFFFFF"/>
      </bottom>
      <diagonal/>
    </border>
    <border>
      <left/>
      <right/>
      <top style="medium">
        <color indexed="64"/>
      </top>
      <bottom/>
      <diagonal/>
    </border>
    <border>
      <left/>
      <right style="medium">
        <color indexed="64"/>
      </right>
      <top style="medium">
        <color indexed="64"/>
      </top>
      <bottom/>
      <diagonal/>
    </border>
    <border>
      <left/>
      <right/>
      <top/>
      <bottom style="thin">
        <color rgb="FF92D05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bottom style="medium">
        <color rgb="FF00B050"/>
      </bottom>
      <diagonal/>
    </border>
    <border>
      <left/>
      <right/>
      <top/>
      <bottom style="thin">
        <color theme="0"/>
      </bottom>
      <diagonal/>
    </border>
    <border>
      <left/>
      <right/>
      <top style="medium">
        <color rgb="FF00B050"/>
      </top>
      <bottom/>
      <diagonal/>
    </border>
    <border>
      <left style="medium">
        <color indexed="64"/>
      </left>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rgb="FF3F3F3F"/>
      </right>
      <top style="thin">
        <color rgb="FF3F3F3F"/>
      </top>
      <bottom style="thin">
        <color rgb="FF3F3F3F"/>
      </bottom>
      <diagonal/>
    </border>
    <border>
      <left/>
      <right/>
      <top style="thin">
        <color indexed="64"/>
      </top>
      <bottom/>
      <diagonal/>
    </border>
    <border>
      <left/>
      <right style="thin">
        <color rgb="FF3F3F3F"/>
      </right>
      <top style="thin">
        <color rgb="FF3F3F3F"/>
      </top>
      <bottom/>
      <diagonal/>
    </border>
    <border>
      <left/>
      <right/>
      <top/>
      <bottom style="thin">
        <color auto="1"/>
      </bottom>
      <diagonal/>
    </border>
    <border>
      <left/>
      <right style="thin">
        <color rgb="FF3F3F3F"/>
      </right>
      <top style="thin">
        <color indexed="64"/>
      </top>
      <bottom/>
      <diagonal/>
    </border>
    <border>
      <left/>
      <right style="thin">
        <color auto="1"/>
      </right>
      <top/>
      <bottom style="thin">
        <color auto="1"/>
      </bottom>
      <diagonal/>
    </border>
    <border>
      <left/>
      <right style="thin">
        <color rgb="FF3F3F3F"/>
      </right>
      <top/>
      <bottom style="thin">
        <color rgb="FF3F3F3F"/>
      </bottom>
      <diagonal/>
    </border>
    <border>
      <left/>
      <right style="thin">
        <color rgb="FF3F3F3F"/>
      </right>
      <top/>
      <bottom/>
      <diagonal/>
    </border>
    <border>
      <left style="medium">
        <color indexed="64"/>
      </left>
      <right/>
      <top style="medium">
        <color indexed="64"/>
      </top>
      <bottom/>
      <diagonal/>
    </border>
    <border>
      <left/>
      <right style="medium">
        <color indexed="64"/>
      </right>
      <top/>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indexed="64"/>
      </left>
      <right/>
      <top/>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bottom style="thick">
        <color rgb="FF61BC4D"/>
      </bottom>
      <diagonal/>
    </border>
    <border>
      <left/>
      <right/>
      <top/>
      <bottom style="medium">
        <color theme="0"/>
      </bottom>
      <diagonal/>
    </border>
    <border>
      <left/>
      <right style="dashed">
        <color indexed="64"/>
      </right>
      <top/>
      <bottom/>
      <diagonal/>
    </border>
    <border>
      <left/>
      <right style="dashed">
        <color indexed="64"/>
      </right>
      <top style="medium">
        <color rgb="FF00B050"/>
      </top>
      <bottom/>
      <diagonal/>
    </border>
    <border>
      <left style="dashed">
        <color indexed="64"/>
      </left>
      <right style="dashed">
        <color indexed="64"/>
      </right>
      <top/>
      <bottom/>
      <diagonal/>
    </border>
    <border>
      <left/>
      <right/>
      <top style="medium">
        <color rgb="FF00B050"/>
      </top>
      <bottom style="thin">
        <color indexed="64"/>
      </bottom>
      <diagonal/>
    </border>
    <border>
      <left/>
      <right/>
      <top style="thin">
        <color indexed="64"/>
      </top>
      <bottom style="medium">
        <color rgb="FFFFFFFF"/>
      </bottom>
      <diagonal/>
    </border>
    <border>
      <left/>
      <right/>
      <top style="medium">
        <color rgb="FFFFFFFF"/>
      </top>
      <bottom style="thin">
        <color indexed="64"/>
      </bottom>
      <diagonal/>
    </border>
    <border>
      <left style="dashed">
        <color rgb="FF000000"/>
      </left>
      <right style="dashed">
        <color rgb="FF000000"/>
      </right>
      <top style="dashed">
        <color rgb="FF000000"/>
      </top>
      <bottom style="dashed">
        <color rgb="FF000000"/>
      </bottom>
      <diagonal/>
    </border>
    <border>
      <left style="medium">
        <color rgb="FFFFFFFF"/>
      </left>
      <right/>
      <top/>
      <bottom style="medium">
        <color rgb="FF00B050"/>
      </bottom>
      <diagonal/>
    </border>
    <border>
      <left/>
      <right/>
      <top/>
      <bottom style="thick">
        <color theme="4"/>
      </bottom>
      <diagonal/>
    </border>
    <border>
      <left/>
      <right/>
      <top/>
      <bottom style="thin">
        <color theme="0" tint="-0.34998626667073579"/>
      </bottom>
      <diagonal/>
    </border>
    <border>
      <left style="dashed">
        <color rgb="FF748A96"/>
      </left>
      <right style="dashed">
        <color rgb="FF748A96"/>
      </right>
      <top style="dashed">
        <color rgb="FF748A96"/>
      </top>
      <bottom style="dashed">
        <color rgb="FF748A96"/>
      </bottom>
      <diagonal/>
    </border>
    <border>
      <left style="dashed">
        <color rgb="FF748A96"/>
      </left>
      <right style="dashed">
        <color rgb="FF748A96"/>
      </right>
      <top style="dashed">
        <color rgb="FF748A96"/>
      </top>
      <bottom/>
      <diagonal/>
    </border>
    <border>
      <left style="dashed">
        <color rgb="FF748A96"/>
      </left>
      <right/>
      <top style="dashed">
        <color rgb="FF748A96"/>
      </top>
      <bottom style="dashed">
        <color rgb="FF748A96"/>
      </bottom>
      <diagonal/>
    </border>
    <border>
      <left/>
      <right style="dashed">
        <color rgb="FF748A96"/>
      </right>
      <top style="dashed">
        <color rgb="FF748A96"/>
      </top>
      <bottom style="dashed">
        <color rgb="FF748A96"/>
      </bottom>
      <diagonal/>
    </border>
    <border>
      <left style="dashed">
        <color rgb="FF748A96"/>
      </left>
      <right style="dashed">
        <color rgb="FF748A96"/>
      </right>
      <top/>
      <bottom style="dashed">
        <color rgb="FF748A96"/>
      </bottom>
      <diagonal/>
    </border>
    <border>
      <left/>
      <right style="dashed">
        <color rgb="FF748A96"/>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medium">
        <color indexed="64"/>
      </bottom>
      <diagonal/>
    </border>
    <border>
      <left style="dashed">
        <color rgb="FF000000"/>
      </left>
      <right style="dashed">
        <color rgb="FF000000"/>
      </right>
      <top style="dashed">
        <color rgb="FF000000"/>
      </top>
      <bottom/>
      <diagonal/>
    </border>
    <border>
      <left/>
      <right/>
      <top/>
      <bottom style="thick">
        <color rgb="FFE4022D"/>
      </bottom>
      <diagonal/>
    </border>
    <border>
      <left/>
      <right style="dashed">
        <color rgb="FF748A96"/>
      </right>
      <top style="dashed">
        <color rgb="FF748A96"/>
      </top>
      <bottom/>
      <diagonal/>
    </border>
    <border>
      <left/>
      <right/>
      <top/>
      <bottom style="dashed">
        <color rgb="FF748A96"/>
      </bottom>
      <diagonal/>
    </border>
    <border>
      <left style="thin">
        <color indexed="64"/>
      </left>
      <right/>
      <top style="thin">
        <color indexed="64"/>
      </top>
      <bottom style="dashed">
        <color rgb="FF748A96"/>
      </bottom>
      <diagonal/>
    </border>
    <border>
      <left style="thin">
        <color indexed="64"/>
      </left>
      <right style="dashed">
        <color rgb="FF748A96"/>
      </right>
      <top style="dashed">
        <color rgb="FF748A96"/>
      </top>
      <bottom style="dashed">
        <color rgb="FF748A96"/>
      </bottom>
      <diagonal/>
    </border>
    <border>
      <left style="thin">
        <color indexed="64"/>
      </left>
      <right style="dashed">
        <color rgb="FF748A96"/>
      </right>
      <top style="dashed">
        <color rgb="FF748A96"/>
      </top>
      <bottom style="thin">
        <color indexed="64"/>
      </bottom>
      <diagonal/>
    </border>
    <border>
      <left style="hair">
        <color indexed="64"/>
      </left>
      <right style="hair">
        <color indexed="64"/>
      </right>
      <top style="dashed">
        <color indexed="64"/>
      </top>
      <bottom style="dashed">
        <color indexed="64"/>
      </bottom>
      <diagonal/>
    </border>
    <border>
      <left/>
      <right/>
      <top style="thick">
        <color rgb="FF61BC4D"/>
      </top>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rgb="FF000000"/>
      </right>
      <top style="double">
        <color indexed="64"/>
      </top>
      <bottom style="double">
        <color indexed="64"/>
      </bottom>
      <diagonal/>
    </border>
    <border>
      <left style="double">
        <color indexed="64"/>
      </left>
      <right style="double">
        <color rgb="FF000000"/>
      </right>
      <top/>
      <bottom style="double">
        <color indexed="64"/>
      </bottom>
      <diagonal/>
    </border>
    <border>
      <left/>
      <right style="double">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style="thick">
        <color indexed="64"/>
      </bottom>
      <diagonal/>
    </border>
    <border>
      <left/>
      <right/>
      <top style="thick">
        <color indexed="64"/>
      </top>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ck">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s>
  <cellStyleXfs count="54">
    <xf numFmtId="0" fontId="0" fillId="0" borderId="0"/>
    <xf numFmtId="0" fontId="3" fillId="0" borderId="0" applyNumberFormat="0" applyFill="0" applyBorder="0" applyAlignment="0" applyProtection="0"/>
    <xf numFmtId="164" fontId="4" fillId="0" borderId="0" applyFont="0" applyFill="0" applyBorder="0" applyAlignment="0" applyProtection="0"/>
    <xf numFmtId="0" fontId="4" fillId="0" borderId="0"/>
    <xf numFmtId="0" fontId="6" fillId="0" borderId="0"/>
    <xf numFmtId="0" fontId="4" fillId="0" borderId="0"/>
    <xf numFmtId="165" fontId="5" fillId="0" borderId="0" applyFont="0" applyFill="0" applyBorder="0" applyAlignment="0" applyProtection="0"/>
    <xf numFmtId="0" fontId="4" fillId="0" borderId="0"/>
    <xf numFmtId="0" fontId="7" fillId="8" borderId="21" applyNumberFormat="0" applyAlignment="0" applyProtection="0"/>
    <xf numFmtId="0" fontId="9" fillId="0" borderId="0"/>
    <xf numFmtId="0" fontId="4" fillId="0" borderId="0"/>
    <xf numFmtId="0" fontId="5" fillId="0" borderId="0"/>
    <xf numFmtId="0" fontId="6" fillId="0" borderId="0"/>
    <xf numFmtId="0" fontId="6" fillId="0" borderId="0"/>
    <xf numFmtId="0" fontId="6" fillId="0" borderId="0"/>
    <xf numFmtId="0" fontId="11" fillId="0" borderId="0"/>
    <xf numFmtId="0" fontId="6" fillId="0" borderId="0"/>
    <xf numFmtId="0" fontId="4" fillId="0" borderId="0"/>
    <xf numFmtId="0" fontId="4" fillId="0" borderId="0"/>
    <xf numFmtId="0" fontId="4" fillId="0" borderId="0"/>
    <xf numFmtId="0" fontId="10" fillId="0" borderId="0"/>
    <xf numFmtId="164" fontId="5" fillId="0" borderId="0" applyFont="0" applyFill="0" applyBorder="0" applyAlignment="0" applyProtection="0"/>
    <xf numFmtId="0" fontId="12"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164" fontId="10"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5" fillId="0" borderId="0"/>
    <xf numFmtId="0" fontId="4" fillId="0" borderId="0"/>
    <xf numFmtId="164" fontId="5"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43" fontId="5" fillId="0" borderId="0" applyFont="0" applyFill="0" applyBorder="0" applyAlignment="0" applyProtection="0"/>
    <xf numFmtId="43" fontId="6"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5" fillId="0" borderId="0"/>
    <xf numFmtId="43"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64" fontId="1" fillId="0" borderId="0" applyFont="0" applyFill="0" applyBorder="0" applyAlignment="0" applyProtection="0"/>
    <xf numFmtId="164" fontId="4" fillId="0" borderId="0" applyFont="0" applyFill="0" applyBorder="0" applyAlignment="0" applyProtection="0"/>
  </cellStyleXfs>
  <cellXfs count="1585">
    <xf numFmtId="0" fontId="0" fillId="0" borderId="0" xfId="0"/>
    <xf numFmtId="0" fontId="8" fillId="0" borderId="0" xfId="0" applyFont="1"/>
    <xf numFmtId="0" fontId="8" fillId="5" borderId="0" xfId="11" applyFont="1" applyFill="1" applyAlignment="1">
      <alignment vertical="center"/>
    </xf>
    <xf numFmtId="0" fontId="8" fillId="0" borderId="0" xfId="0" applyFont="1" applyAlignment="1">
      <alignment wrapText="1"/>
    </xf>
    <xf numFmtId="0" fontId="8" fillId="0" borderId="0" xfId="0" applyFont="1" applyAlignment="1">
      <alignment horizontal="center"/>
    </xf>
    <xf numFmtId="0" fontId="15" fillId="0" borderId="0" xfId="0" applyFont="1" applyAlignment="1">
      <alignment horizontal="left"/>
    </xf>
    <xf numFmtId="0" fontId="16" fillId="28" borderId="5" xfId="39" applyFont="1" applyFill="1" applyBorder="1" applyAlignment="1">
      <alignment horizontal="center" vertical="center" wrapText="1"/>
    </xf>
    <xf numFmtId="0" fontId="18" fillId="4" borderId="0" xfId="0" applyFont="1" applyFill="1" applyAlignment="1">
      <alignment vertical="center" wrapText="1"/>
    </xf>
    <xf numFmtId="0" fontId="19" fillId="4" borderId="0" xfId="11" applyFont="1" applyFill="1" applyAlignment="1">
      <alignment horizontal="left" vertical="center" wrapText="1" readingOrder="1"/>
    </xf>
    <xf numFmtId="0" fontId="19" fillId="0" borderId="62" xfId="45" applyFont="1" applyBorder="1" applyAlignment="1">
      <alignment horizontal="left" vertical="center"/>
    </xf>
    <xf numFmtId="0" fontId="19" fillId="0" borderId="12" xfId="0" quotePrefix="1" applyFont="1" applyBorder="1" applyAlignment="1">
      <alignment horizontal="left" vertical="center"/>
    </xf>
    <xf numFmtId="167" fontId="19" fillId="4" borderId="0" xfId="2" applyNumberFormat="1" applyFont="1" applyFill="1" applyAlignment="1">
      <alignment horizontal="right" vertical="center" wrapText="1"/>
    </xf>
    <xf numFmtId="0" fontId="19" fillId="0" borderId="0" xfId="31" applyFont="1"/>
    <xf numFmtId="0" fontId="19" fillId="4" borderId="0" xfId="51" applyFont="1" applyFill="1" applyAlignment="1">
      <alignment vertical="center" wrapText="1"/>
    </xf>
    <xf numFmtId="0" fontId="19" fillId="5" borderId="0" xfId="11" applyFont="1" applyFill="1" applyAlignment="1">
      <alignment horizontal="left" vertical="center" wrapText="1" readingOrder="1"/>
    </xf>
    <xf numFmtId="0" fontId="18" fillId="5" borderId="0" xfId="11" applyFont="1" applyFill="1" applyAlignment="1">
      <alignment vertical="center"/>
    </xf>
    <xf numFmtId="0" fontId="19" fillId="0" borderId="12" xfId="41" applyFont="1" applyBorder="1" applyAlignment="1">
      <alignment horizontal="left" vertical="center"/>
    </xf>
    <xf numFmtId="0" fontId="19" fillId="0" borderId="12" xfId="41" applyFont="1" applyBorder="1" applyAlignment="1">
      <alignment horizontal="center" vertical="center"/>
    </xf>
    <xf numFmtId="0" fontId="19" fillId="0" borderId="12" xfId="24" applyFont="1" applyBorder="1" applyAlignment="1">
      <alignment horizontal="center" vertical="center"/>
    </xf>
    <xf numFmtId="0" fontId="19" fillId="37" borderId="12" xfId="41" applyFont="1" applyFill="1" applyBorder="1" applyAlignment="1">
      <alignment horizontal="left" vertical="center"/>
    </xf>
    <xf numFmtId="0" fontId="18" fillId="7" borderId="12" xfId="17" applyFont="1" applyFill="1" applyBorder="1" applyAlignment="1">
      <alignment vertical="center"/>
    </xf>
    <xf numFmtId="0" fontId="18" fillId="2" borderId="0" xfId="0" applyFont="1" applyFill="1" applyAlignment="1">
      <alignment horizontal="center" vertical="center" wrapText="1"/>
    </xf>
    <xf numFmtId="0" fontId="19" fillId="4" borderId="30" xfId="0" applyFont="1" applyFill="1" applyBorder="1" applyAlignment="1">
      <alignment vertical="center"/>
    </xf>
    <xf numFmtId="0" fontId="19" fillId="0" borderId="12" xfId="31" applyFont="1" applyBorder="1" applyAlignment="1">
      <alignment horizontal="center" vertical="center" wrapText="1" readingOrder="1"/>
    </xf>
    <xf numFmtId="0" fontId="19" fillId="0" borderId="0" xfId="0" applyFont="1"/>
    <xf numFmtId="0" fontId="18" fillId="0" borderId="89" xfId="0" applyFont="1" applyBorder="1" applyAlignment="1">
      <alignment horizontal="left" vertical="center" wrapText="1"/>
    </xf>
    <xf numFmtId="0" fontId="19" fillId="0" borderId="0" xfId="0" applyFont="1" applyAlignment="1">
      <alignment vertical="center"/>
    </xf>
    <xf numFmtId="167" fontId="19" fillId="20" borderId="12" xfId="21" applyNumberFormat="1" applyFont="1" applyFill="1" applyBorder="1" applyAlignment="1">
      <alignment horizontal="center" vertical="center"/>
    </xf>
    <xf numFmtId="0" fontId="20" fillId="3" borderId="0" xfId="0" applyFont="1" applyFill="1" applyAlignment="1">
      <alignment vertical="center" wrapText="1"/>
    </xf>
    <xf numFmtId="0" fontId="20" fillId="3" borderId="4" xfId="0" applyFont="1" applyFill="1" applyBorder="1" applyAlignment="1">
      <alignment vertical="center" wrapText="1"/>
    </xf>
    <xf numFmtId="0" fontId="20" fillId="3" borderId="4"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2" borderId="0" xfId="0" applyFont="1" applyFill="1" applyAlignment="1">
      <alignment vertical="center" wrapText="1"/>
    </xf>
    <xf numFmtId="0" fontId="16" fillId="3" borderId="0" xfId="0" applyFont="1" applyFill="1" applyAlignment="1">
      <alignment vertical="center" wrapText="1"/>
    </xf>
    <xf numFmtId="0" fontId="16" fillId="3" borderId="0" xfId="0" applyFont="1" applyFill="1" applyAlignment="1">
      <alignment horizontal="center" vertical="center" wrapText="1"/>
    </xf>
    <xf numFmtId="0" fontId="20" fillId="3" borderId="22" xfId="0" applyFont="1" applyFill="1" applyBorder="1" applyAlignment="1">
      <alignment vertical="center"/>
    </xf>
    <xf numFmtId="14" fontId="20" fillId="3" borderId="22" xfId="0" applyNumberFormat="1" applyFont="1" applyFill="1" applyBorder="1" applyAlignment="1">
      <alignment vertical="center"/>
    </xf>
    <xf numFmtId="164" fontId="20" fillId="3" borderId="22" xfId="2" applyFont="1" applyFill="1" applyBorder="1" applyAlignment="1">
      <alignment vertical="center"/>
    </xf>
    <xf numFmtId="0" fontId="20" fillId="3" borderId="22" xfId="0" applyFont="1" applyFill="1" applyBorder="1" applyAlignment="1">
      <alignment horizontal="center" vertical="center" wrapText="1"/>
    </xf>
    <xf numFmtId="0" fontId="20" fillId="3" borderId="22" xfId="0" applyFont="1" applyFill="1" applyBorder="1" applyAlignment="1">
      <alignment vertical="center" wrapText="1"/>
    </xf>
    <xf numFmtId="0" fontId="22" fillId="4" borderId="0" xfId="0" applyFont="1" applyFill="1" applyAlignment="1">
      <alignment vertical="center"/>
    </xf>
    <xf numFmtId="164" fontId="22" fillId="4" borderId="0" xfId="2" applyFont="1" applyFill="1" applyAlignment="1">
      <alignment vertical="center"/>
    </xf>
    <xf numFmtId="14" fontId="22" fillId="4" borderId="0" xfId="0" applyNumberFormat="1" applyFont="1" applyFill="1" applyAlignment="1">
      <alignment vertical="center"/>
    </xf>
    <xf numFmtId="0" fontId="22" fillId="4" borderId="0" xfId="0" applyFont="1" applyFill="1" applyAlignment="1">
      <alignment horizontal="center" vertical="center"/>
    </xf>
    <xf numFmtId="0" fontId="23" fillId="36" borderId="0" xfId="0" applyFont="1" applyFill="1" applyAlignment="1">
      <alignment vertical="center"/>
    </xf>
    <xf numFmtId="164" fontId="23" fillId="36" borderId="0" xfId="2" applyFont="1" applyFill="1" applyAlignment="1">
      <alignment vertical="center"/>
    </xf>
    <xf numFmtId="14" fontId="23" fillId="36" borderId="0" xfId="0" applyNumberFormat="1" applyFont="1" applyFill="1" applyAlignment="1">
      <alignment vertical="center"/>
    </xf>
    <xf numFmtId="0" fontId="22" fillId="36" borderId="0" xfId="0" applyFont="1" applyFill="1" applyAlignment="1">
      <alignment vertical="center"/>
    </xf>
    <xf numFmtId="0" fontId="24" fillId="0" borderId="62" xfId="45" applyFont="1" applyBorder="1" applyAlignment="1">
      <alignment horizontal="left" vertical="center"/>
    </xf>
    <xf numFmtId="167" fontId="24" fillId="0" borderId="62" xfId="21" applyNumberFormat="1" applyFont="1" applyBorder="1" applyAlignment="1">
      <alignment horizontal="center" vertical="center"/>
    </xf>
    <xf numFmtId="14" fontId="24" fillId="0" borderId="62" xfId="45" applyNumberFormat="1" applyFont="1" applyBorder="1" applyAlignment="1">
      <alignment horizontal="center" vertical="center"/>
    </xf>
    <xf numFmtId="0" fontId="24" fillId="0" borderId="62" xfId="45" applyFont="1" applyBorder="1" applyAlignment="1">
      <alignment horizontal="center" vertical="center"/>
    </xf>
    <xf numFmtId="0" fontId="24" fillId="0" borderId="62" xfId="32" applyFont="1" applyBorder="1" applyAlignment="1">
      <alignment horizontal="center" vertical="center"/>
    </xf>
    <xf numFmtId="0" fontId="25" fillId="36" borderId="62" xfId="32" applyFont="1" applyFill="1" applyBorder="1" applyAlignment="1">
      <alignment horizontal="center" vertical="center"/>
    </xf>
    <xf numFmtId="166" fontId="25" fillId="36" borderId="62" xfId="32" applyNumberFormat="1" applyFont="1" applyFill="1" applyBorder="1" applyAlignment="1">
      <alignment vertical="center"/>
    </xf>
    <xf numFmtId="0" fontId="24" fillId="36" borderId="62" xfId="32" applyFont="1" applyFill="1" applyBorder="1" applyAlignment="1">
      <alignment horizontal="center" vertical="center"/>
    </xf>
    <xf numFmtId="164" fontId="8" fillId="0" borderId="0" xfId="2" applyFont="1"/>
    <xf numFmtId="0" fontId="8" fillId="0" borderId="0" xfId="31" applyFont="1"/>
    <xf numFmtId="43" fontId="8" fillId="0" borderId="0" xfId="31" applyNumberFormat="1" applyFont="1"/>
    <xf numFmtId="0" fontId="20" fillId="3" borderId="5" xfId="51" applyFont="1" applyFill="1" applyBorder="1" applyAlignment="1">
      <alignment vertical="center" wrapText="1"/>
    </xf>
    <xf numFmtId="167" fontId="20" fillId="3" borderId="5" xfId="52" applyNumberFormat="1" applyFont="1" applyFill="1" applyBorder="1" applyAlignment="1">
      <alignment vertical="center" wrapText="1"/>
    </xf>
    <xf numFmtId="164" fontId="20" fillId="3" borderId="5" xfId="2" applyFont="1" applyFill="1" applyBorder="1" applyAlignment="1">
      <alignment vertical="center" wrapText="1"/>
    </xf>
    <xf numFmtId="167" fontId="20" fillId="3" borderId="5" xfId="53" applyNumberFormat="1" applyFont="1" applyFill="1" applyBorder="1" applyAlignment="1">
      <alignment vertical="center" wrapText="1"/>
    </xf>
    <xf numFmtId="0" fontId="20" fillId="3" borderId="0" xfId="26" applyFont="1" applyFill="1" applyAlignment="1">
      <alignment vertical="center" wrapText="1"/>
    </xf>
    <xf numFmtId="0" fontId="22" fillId="2" borderId="0" xfId="51" applyFont="1" applyFill="1" applyAlignment="1">
      <alignment vertical="center" wrapText="1"/>
    </xf>
    <xf numFmtId="0" fontId="22" fillId="2" borderId="0" xfId="51" applyFont="1" applyFill="1" applyAlignment="1">
      <alignment vertical="center"/>
    </xf>
    <xf numFmtId="167" fontId="8" fillId="2" borderId="0" xfId="52" applyNumberFormat="1" applyFont="1" applyFill="1" applyAlignment="1">
      <alignment vertical="center"/>
    </xf>
    <xf numFmtId="164" fontId="8" fillId="2" borderId="0" xfId="2" applyFont="1" applyFill="1" applyAlignment="1">
      <alignment vertical="center"/>
    </xf>
    <xf numFmtId="0" fontId="22" fillId="2" borderId="0" xfId="51" applyFont="1" applyFill="1" applyAlignment="1">
      <alignment horizontal="center" vertical="center"/>
    </xf>
    <xf numFmtId="167" fontId="8" fillId="2" borderId="0" xfId="53" applyNumberFormat="1" applyFont="1" applyFill="1" applyAlignment="1">
      <alignment vertical="center"/>
    </xf>
    <xf numFmtId="0" fontId="22" fillId="4" borderId="0" xfId="51" applyFont="1" applyFill="1" applyAlignment="1">
      <alignment vertical="center" wrapText="1"/>
    </xf>
    <xf numFmtId="0" fontId="22" fillId="4" borderId="0" xfId="51" applyFont="1" applyFill="1" applyAlignment="1">
      <alignment vertical="center"/>
    </xf>
    <xf numFmtId="167" fontId="8" fillId="4" borderId="0" xfId="52" applyNumberFormat="1" applyFont="1" applyFill="1" applyAlignment="1">
      <alignment vertical="center"/>
    </xf>
    <xf numFmtId="164" fontId="8" fillId="4" borderId="0" xfId="2" applyFont="1" applyFill="1" applyAlignment="1">
      <alignment vertical="center"/>
    </xf>
    <xf numFmtId="0" fontId="22" fillId="4" borderId="0" xfId="51" applyFont="1" applyFill="1" applyAlignment="1">
      <alignment horizontal="center" vertical="center"/>
    </xf>
    <xf numFmtId="167" fontId="8" fillId="4" borderId="0" xfId="53" applyNumberFormat="1" applyFont="1" applyFill="1" applyAlignment="1">
      <alignment vertical="center"/>
    </xf>
    <xf numFmtId="168" fontId="8" fillId="4" borderId="12" xfId="24" applyNumberFormat="1" applyFont="1" applyFill="1" applyBorder="1" applyAlignment="1">
      <alignment horizontal="right" vertical="center"/>
    </xf>
    <xf numFmtId="0" fontId="17" fillId="4" borderId="12" xfId="24" applyFont="1" applyFill="1" applyBorder="1" applyAlignment="1">
      <alignment vertical="center"/>
    </xf>
    <xf numFmtId="0" fontId="26" fillId="4" borderId="13" xfId="24" applyFont="1" applyFill="1" applyBorder="1" applyAlignment="1">
      <alignment horizontal="center" vertical="center"/>
    </xf>
    <xf numFmtId="168" fontId="8" fillId="0" borderId="12" xfId="24" applyNumberFormat="1" applyFont="1" applyBorder="1" applyAlignment="1">
      <alignment horizontal="right" vertical="center"/>
    </xf>
    <xf numFmtId="0" fontId="17" fillId="0" borderId="12" xfId="24" applyFont="1" applyBorder="1" applyAlignment="1">
      <alignment vertical="center"/>
    </xf>
    <xf numFmtId="0" fontId="26" fillId="0" borderId="13" xfId="24" applyFont="1" applyBorder="1" applyAlignment="1">
      <alignment horizontal="center" vertical="center"/>
    </xf>
    <xf numFmtId="0" fontId="26" fillId="4" borderId="13" xfId="24" applyFont="1" applyFill="1" applyBorder="1" applyAlignment="1">
      <alignment horizontal="center" vertical="center" wrapText="1"/>
    </xf>
    <xf numFmtId="0" fontId="26" fillId="0" borderId="12" xfId="24" applyFont="1" applyBorder="1" applyAlignment="1">
      <alignment horizontal="center" vertical="center"/>
    </xf>
    <xf numFmtId="0" fontId="26" fillId="0" borderId="13" xfId="24" applyFont="1" applyBorder="1" applyAlignment="1">
      <alignment horizontal="center" vertical="center" wrapText="1"/>
    </xf>
    <xf numFmtId="0" fontId="20" fillId="3" borderId="22" xfId="11" applyFont="1" applyFill="1" applyBorder="1" applyAlignment="1">
      <alignment horizontal="center" vertical="center" wrapText="1"/>
    </xf>
    <xf numFmtId="164" fontId="17" fillId="0" borderId="12" xfId="2" applyFont="1" applyFill="1" applyBorder="1" applyAlignment="1">
      <alignment horizontal="center" vertical="center"/>
    </xf>
    <xf numFmtId="0" fontId="17" fillId="0" borderId="12" xfId="41" applyFont="1" applyBorder="1" applyAlignment="1">
      <alignment horizontal="center" vertical="center"/>
    </xf>
    <xf numFmtId="0" fontId="16" fillId="28" borderId="12" xfId="39" applyFont="1" applyFill="1" applyBorder="1" applyAlignment="1">
      <alignment horizontal="center" vertical="center" wrapText="1"/>
    </xf>
    <xf numFmtId="0" fontId="8" fillId="0" borderId="0" xfId="17" applyFont="1" applyAlignment="1">
      <alignment vertical="center"/>
    </xf>
    <xf numFmtId="0" fontId="20" fillId="3" borderId="5" xfId="0" applyFont="1" applyFill="1" applyBorder="1" applyAlignment="1">
      <alignment horizontal="center" vertical="center" wrapText="1"/>
    </xf>
    <xf numFmtId="14" fontId="20" fillId="3" borderId="5" xfId="0" applyNumberFormat="1" applyFont="1" applyFill="1" applyBorder="1" applyAlignment="1">
      <alignment horizontal="center" vertical="center" wrapText="1"/>
    </xf>
    <xf numFmtId="14" fontId="18" fillId="4" borderId="0" xfId="0" applyNumberFormat="1" applyFont="1" applyFill="1" applyAlignment="1">
      <alignment vertical="center" wrapText="1"/>
    </xf>
    <xf numFmtId="14" fontId="18" fillId="2" borderId="0" xfId="0" applyNumberFormat="1" applyFont="1" applyFill="1" applyAlignment="1">
      <alignment vertical="center" wrapText="1"/>
    </xf>
    <xf numFmtId="14" fontId="18" fillId="0" borderId="0" xfId="0" applyNumberFormat="1" applyFont="1" applyAlignment="1">
      <alignment vertical="center" wrapText="1"/>
    </xf>
    <xf numFmtId="0" fontId="18" fillId="0" borderId="0" xfId="0" applyFont="1" applyAlignment="1">
      <alignment vertical="center" wrapText="1"/>
    </xf>
    <xf numFmtId="2" fontId="18" fillId="2" borderId="0" xfId="0" applyNumberFormat="1" applyFont="1" applyFill="1" applyAlignment="1">
      <alignment vertical="center" wrapText="1"/>
    </xf>
    <xf numFmtId="0" fontId="20" fillId="3" borderId="22" xfId="0" applyFont="1" applyFill="1" applyBorder="1" applyAlignment="1">
      <alignment horizontal="left" vertical="center" wrapText="1"/>
    </xf>
    <xf numFmtId="0" fontId="27" fillId="4" borderId="55" xfId="0" applyFont="1" applyFill="1" applyBorder="1" applyAlignment="1">
      <alignment horizontal="left" vertical="center"/>
    </xf>
    <xf numFmtId="0" fontId="28" fillId="4" borderId="55" xfId="0" applyFont="1" applyFill="1" applyBorder="1" applyAlignment="1">
      <alignment vertical="center"/>
    </xf>
    <xf numFmtId="9" fontId="28" fillId="4" borderId="55" xfId="0" applyNumberFormat="1" applyFont="1" applyFill="1" applyBorder="1" applyAlignment="1">
      <alignment horizontal="center" vertical="center"/>
    </xf>
    <xf numFmtId="0" fontId="28" fillId="4" borderId="55" xfId="0" applyFont="1" applyFill="1" applyBorder="1" applyAlignment="1">
      <alignment horizontal="center" vertical="center"/>
    </xf>
    <xf numFmtId="0" fontId="28" fillId="2" borderId="30" xfId="0" applyFont="1" applyFill="1" applyBorder="1" applyAlignment="1">
      <alignment vertical="center"/>
    </xf>
    <xf numFmtId="9" fontId="28" fillId="2" borderId="30" xfId="0" applyNumberFormat="1" applyFont="1" applyFill="1" applyBorder="1" applyAlignment="1">
      <alignment horizontal="center" vertical="center"/>
    </xf>
    <xf numFmtId="0" fontId="28" fillId="2" borderId="30" xfId="0" applyFont="1" applyFill="1" applyBorder="1" applyAlignment="1">
      <alignment horizontal="center" vertical="center"/>
    </xf>
    <xf numFmtId="0" fontId="28" fillId="2" borderId="32" xfId="0" applyFont="1" applyFill="1" applyBorder="1" applyAlignment="1">
      <alignment vertical="center"/>
    </xf>
    <xf numFmtId="9" fontId="28" fillId="2" borderId="32" xfId="0" applyNumberFormat="1" applyFont="1" applyFill="1" applyBorder="1" applyAlignment="1">
      <alignment horizontal="center" vertical="center"/>
    </xf>
    <xf numFmtId="0" fontId="28" fillId="2" borderId="32" xfId="0" applyFont="1" applyFill="1" applyBorder="1" applyAlignment="1">
      <alignment horizontal="center" vertical="center"/>
    </xf>
    <xf numFmtId="0" fontId="28" fillId="4" borderId="30" xfId="0" applyFont="1" applyFill="1" applyBorder="1" applyAlignment="1">
      <alignment vertical="center"/>
    </xf>
    <xf numFmtId="9" fontId="28" fillId="4" borderId="30" xfId="0" applyNumberFormat="1" applyFont="1" applyFill="1" applyBorder="1" applyAlignment="1">
      <alignment horizontal="center" vertical="center"/>
    </xf>
    <xf numFmtId="0" fontId="28" fillId="4" borderId="30" xfId="0" applyFont="1" applyFill="1" applyBorder="1" applyAlignment="1">
      <alignment horizontal="center" vertical="center"/>
    </xf>
    <xf numFmtId="0" fontId="28" fillId="4" borderId="32" xfId="0" applyFont="1" applyFill="1" applyBorder="1" applyAlignment="1">
      <alignment vertical="center"/>
    </xf>
    <xf numFmtId="9" fontId="28" fillId="4" borderId="32" xfId="0" applyNumberFormat="1" applyFont="1" applyFill="1" applyBorder="1" applyAlignment="1">
      <alignment horizontal="center" vertical="center"/>
    </xf>
    <xf numFmtId="0" fontId="28" fillId="4" borderId="32" xfId="0" applyFont="1" applyFill="1" applyBorder="1" applyAlignment="1">
      <alignment horizontal="center" vertical="center"/>
    </xf>
    <xf numFmtId="0" fontId="28" fillId="4" borderId="32" xfId="0" applyFont="1" applyFill="1" applyBorder="1" applyAlignment="1">
      <alignment vertical="center" wrapText="1"/>
    </xf>
    <xf numFmtId="0" fontId="27" fillId="2" borderId="20" xfId="0" applyFont="1" applyFill="1" applyBorder="1" applyAlignment="1">
      <alignment horizontal="left" vertical="center"/>
    </xf>
    <xf numFmtId="0" fontId="28" fillId="2" borderId="20" xfId="0" applyFont="1" applyFill="1" applyBorder="1" applyAlignment="1">
      <alignment vertical="center"/>
    </xf>
    <xf numFmtId="9" fontId="28" fillId="2" borderId="20" xfId="0" applyNumberFormat="1" applyFont="1" applyFill="1" applyBorder="1" applyAlignment="1">
      <alignment horizontal="center" vertical="center"/>
    </xf>
    <xf numFmtId="0" fontId="28" fillId="2" borderId="20" xfId="0" applyFont="1" applyFill="1" applyBorder="1" applyAlignment="1">
      <alignment horizontal="center" vertical="center"/>
    </xf>
    <xf numFmtId="0" fontId="28" fillId="2" borderId="20" xfId="0" applyFont="1" applyFill="1" applyBorder="1" applyAlignment="1">
      <alignment horizontal="center" vertical="center" wrapText="1"/>
    </xf>
    <xf numFmtId="0" fontId="28" fillId="4" borderId="56" xfId="0" applyFont="1" applyFill="1" applyBorder="1" applyAlignment="1">
      <alignment vertical="center"/>
    </xf>
    <xf numFmtId="9" fontId="28" fillId="4" borderId="56" xfId="0" applyNumberFormat="1" applyFont="1" applyFill="1" applyBorder="1" applyAlignment="1">
      <alignment horizontal="center" vertical="center"/>
    </xf>
    <xf numFmtId="0" fontId="28" fillId="4" borderId="56" xfId="0" applyFont="1" applyFill="1" applyBorder="1" applyAlignment="1">
      <alignment horizontal="center" vertical="center"/>
    </xf>
    <xf numFmtId="0" fontId="27" fillId="4" borderId="20" xfId="0" applyFont="1" applyFill="1" applyBorder="1" applyAlignment="1">
      <alignment horizontal="left" vertical="center"/>
    </xf>
    <xf numFmtId="0" fontId="28" fillId="4" borderId="20" xfId="0" applyFont="1" applyFill="1" applyBorder="1" applyAlignment="1">
      <alignment vertical="center"/>
    </xf>
    <xf numFmtId="0" fontId="28" fillId="4" borderId="20" xfId="0" applyFont="1" applyFill="1" applyBorder="1" applyAlignment="1">
      <alignment horizontal="center" vertical="center"/>
    </xf>
    <xf numFmtId="0" fontId="27" fillId="0" borderId="20" xfId="0" applyFont="1" applyBorder="1" applyAlignment="1">
      <alignment horizontal="left" vertical="center"/>
    </xf>
    <xf numFmtId="0" fontId="28" fillId="0" borderId="20" xfId="0" applyFont="1" applyBorder="1" applyAlignment="1">
      <alignment vertical="center"/>
    </xf>
    <xf numFmtId="0" fontId="28" fillId="0" borderId="20" xfId="0" applyFont="1" applyBorder="1" applyAlignment="1">
      <alignment horizontal="center" vertical="center"/>
    </xf>
    <xf numFmtId="10" fontId="28" fillId="4" borderId="56" xfId="0" applyNumberFormat="1" applyFont="1" applyFill="1" applyBorder="1" applyAlignment="1">
      <alignment horizontal="center" vertical="center"/>
    </xf>
    <xf numFmtId="0" fontId="28" fillId="4" borderId="0" xfId="0" applyFont="1" applyFill="1" applyAlignment="1">
      <alignment vertical="center"/>
    </xf>
    <xf numFmtId="10" fontId="28" fillId="4" borderId="0" xfId="0" applyNumberFormat="1" applyFont="1" applyFill="1" applyAlignment="1">
      <alignment horizontal="center" vertical="center"/>
    </xf>
    <xf numFmtId="0" fontId="28" fillId="4" borderId="0" xfId="0" applyFont="1" applyFill="1" applyAlignment="1">
      <alignment horizontal="center" vertical="center"/>
    </xf>
    <xf numFmtId="0" fontId="28" fillId="4" borderId="0" xfId="0" applyFont="1" applyFill="1" applyAlignment="1">
      <alignment horizontal="center" vertical="center" wrapText="1"/>
    </xf>
    <xf numFmtId="10" fontId="28" fillId="4" borderId="32" xfId="0" applyNumberFormat="1" applyFont="1" applyFill="1" applyBorder="1" applyAlignment="1">
      <alignment horizontal="center" vertical="center"/>
    </xf>
    <xf numFmtId="0" fontId="28" fillId="4" borderId="32" xfId="0" applyFont="1" applyFill="1" applyBorder="1" applyAlignment="1">
      <alignment horizontal="center" vertical="center" wrapText="1"/>
    </xf>
    <xf numFmtId="9" fontId="28" fillId="0" borderId="20" xfId="0" applyNumberFormat="1" applyFont="1" applyBorder="1" applyAlignment="1">
      <alignment horizontal="center" vertical="center"/>
    </xf>
    <xf numFmtId="171" fontId="30" fillId="0" borderId="5" xfId="22" applyNumberFormat="1" applyFont="1" applyFill="1" applyBorder="1" applyAlignment="1">
      <alignment horizontal="left" vertical="top" wrapText="1"/>
    </xf>
    <xf numFmtId="0" fontId="28" fillId="0" borderId="20" xfId="0" applyFont="1" applyBorder="1" applyAlignment="1">
      <alignment vertical="center" wrapText="1"/>
    </xf>
    <xf numFmtId="0" fontId="8" fillId="0" borderId="20" xfId="0" applyFont="1" applyBorder="1" applyAlignment="1">
      <alignment horizontal="center"/>
    </xf>
    <xf numFmtId="0" fontId="19" fillId="2" borderId="0" xfId="0" applyFont="1" applyFill="1" applyAlignment="1">
      <alignment vertical="center" wrapText="1"/>
    </xf>
    <xf numFmtId="0" fontId="8" fillId="0" borderId="30" xfId="0" applyFont="1" applyBorder="1" applyAlignment="1">
      <alignment horizontal="center" vertical="center"/>
    </xf>
    <xf numFmtId="0" fontId="20" fillId="3" borderId="59" xfId="0" applyFont="1" applyFill="1" applyBorder="1" applyAlignment="1">
      <alignment vertical="center" wrapText="1"/>
    </xf>
    <xf numFmtId="0" fontId="20" fillId="3" borderId="59" xfId="0" applyFont="1" applyFill="1" applyBorder="1" applyAlignment="1">
      <alignment horizontal="center" vertical="center" wrapText="1"/>
    </xf>
    <xf numFmtId="0" fontId="8" fillId="0" borderId="0" xfId="0" applyFont="1" applyAlignment="1">
      <alignment horizontal="center" vertical="center"/>
    </xf>
    <xf numFmtId="0" fontId="19" fillId="22" borderId="0" xfId="0" applyFont="1" applyFill="1" applyAlignment="1">
      <alignment vertical="center" wrapText="1"/>
    </xf>
    <xf numFmtId="3" fontId="19" fillId="22" borderId="0" xfId="0" applyNumberFormat="1" applyFont="1" applyFill="1" applyAlignment="1">
      <alignment horizontal="right" vertical="center" wrapText="1"/>
    </xf>
    <xf numFmtId="10" fontId="19" fillId="22" borderId="0" xfId="0" applyNumberFormat="1" applyFont="1" applyFill="1" applyAlignment="1">
      <alignment horizontal="right" vertical="center" wrapText="1"/>
    </xf>
    <xf numFmtId="3" fontId="19" fillId="2" borderId="0" xfId="0" applyNumberFormat="1" applyFont="1" applyFill="1" applyAlignment="1">
      <alignment horizontal="right" vertical="center" wrapText="1"/>
    </xf>
    <xf numFmtId="10" fontId="19" fillId="2" borderId="0" xfId="0" applyNumberFormat="1" applyFont="1" applyFill="1" applyAlignment="1">
      <alignment horizontal="right" vertical="center" wrapText="1"/>
    </xf>
    <xf numFmtId="0" fontId="20" fillId="23" borderId="0" xfId="0" applyFont="1" applyFill="1" applyAlignment="1">
      <alignment vertical="center" wrapText="1"/>
    </xf>
    <xf numFmtId="3" fontId="20" fillId="23" borderId="0" xfId="0" applyNumberFormat="1" applyFont="1" applyFill="1" applyAlignment="1">
      <alignment horizontal="right" vertical="center" wrapText="1"/>
    </xf>
    <xf numFmtId="9" fontId="20" fillId="23" borderId="0" xfId="0" applyNumberFormat="1" applyFont="1" applyFill="1" applyAlignment="1">
      <alignment horizontal="right" vertical="center" wrapText="1"/>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31" fillId="0" borderId="0" xfId="31" applyFont="1" applyAlignment="1">
      <alignment vertical="center"/>
    </xf>
    <xf numFmtId="0" fontId="31" fillId="0" borderId="0" xfId="31" applyFont="1"/>
    <xf numFmtId="0" fontId="16" fillId="28" borderId="5" xfId="4" applyFont="1" applyFill="1" applyBorder="1" applyAlignment="1">
      <alignment horizontal="center" vertical="center" wrapText="1"/>
    </xf>
    <xf numFmtId="0" fontId="15" fillId="42" borderId="112" xfId="40" applyFont="1" applyFill="1" applyBorder="1" applyAlignment="1">
      <alignment horizontal="center" vertical="center" wrapText="1"/>
    </xf>
    <xf numFmtId="0" fontId="22" fillId="2" borderId="0" xfId="0" applyFont="1" applyFill="1" applyAlignment="1">
      <alignment horizontal="center" vertical="center"/>
    </xf>
    <xf numFmtId="14" fontId="22" fillId="2" borderId="0" xfId="0" applyNumberFormat="1" applyFont="1" applyFill="1" applyAlignment="1">
      <alignment horizontal="center" vertical="center"/>
    </xf>
    <xf numFmtId="14" fontId="22" fillId="4" borderId="0" xfId="0" applyNumberFormat="1" applyFont="1" applyFill="1" applyAlignment="1">
      <alignment horizontal="center" vertical="center"/>
    </xf>
    <xf numFmtId="0" fontId="22" fillId="2" borderId="0" xfId="0" applyFont="1" applyFill="1" applyAlignment="1">
      <alignment horizontal="left" vertical="center"/>
    </xf>
    <xf numFmtId="0" fontId="22" fillId="4" borderId="0" xfId="0" applyFont="1" applyFill="1" applyAlignment="1">
      <alignment horizontal="left" vertical="center"/>
    </xf>
    <xf numFmtId="0" fontId="22" fillId="2" borderId="0" xfId="0" applyFont="1" applyFill="1" applyAlignment="1">
      <alignment vertical="center"/>
    </xf>
    <xf numFmtId="14" fontId="20" fillId="3" borderId="22" xfId="0" applyNumberFormat="1" applyFont="1" applyFill="1" applyBorder="1" applyAlignment="1">
      <alignment horizontal="center" vertical="center" wrapText="1"/>
    </xf>
    <xf numFmtId="0" fontId="27" fillId="0" borderId="0" xfId="0" applyFont="1"/>
    <xf numFmtId="0" fontId="15" fillId="0" borderId="0" xfId="0" applyFont="1" applyAlignment="1">
      <alignment wrapText="1"/>
    </xf>
    <xf numFmtId="0" fontId="8" fillId="0" borderId="0" xfId="30" applyFont="1" applyAlignment="1">
      <alignment vertical="center"/>
    </xf>
    <xf numFmtId="14" fontId="8" fillId="0" borderId="0" xfId="30" applyNumberFormat="1" applyFont="1" applyAlignment="1">
      <alignment vertical="center"/>
    </xf>
    <xf numFmtId="0" fontId="27" fillId="0" borderId="0" xfId="30" applyFont="1" applyAlignment="1">
      <alignment horizontal="left" vertical="center"/>
    </xf>
    <xf numFmtId="0" fontId="8" fillId="0" borderId="0" xfId="30" applyFont="1" applyAlignment="1">
      <alignment horizontal="center" vertical="center"/>
    </xf>
    <xf numFmtId="0" fontId="28" fillId="4" borderId="0" xfId="11" applyFont="1" applyFill="1" applyAlignment="1">
      <alignment horizontal="left" vertical="center" wrapText="1" readingOrder="1"/>
    </xf>
    <xf numFmtId="14" fontId="28" fillId="4" borderId="0" xfId="11" applyNumberFormat="1" applyFont="1" applyFill="1" applyAlignment="1">
      <alignment horizontal="left" vertical="center" wrapText="1" readingOrder="1"/>
    </xf>
    <xf numFmtId="164" fontId="28" fillId="4" borderId="0" xfId="2" applyFont="1" applyFill="1" applyAlignment="1">
      <alignment horizontal="left" vertical="center" wrapText="1" readingOrder="1"/>
    </xf>
    <xf numFmtId="0" fontId="28" fillId="5" borderId="0" xfId="11" applyFont="1" applyFill="1" applyAlignment="1">
      <alignment horizontal="left" vertical="center" wrapText="1" readingOrder="1"/>
    </xf>
    <xf numFmtId="14" fontId="28" fillId="5" borderId="0" xfId="11" applyNumberFormat="1" applyFont="1" applyFill="1" applyAlignment="1">
      <alignment horizontal="left" vertical="center" wrapText="1" readingOrder="1"/>
    </xf>
    <xf numFmtId="164" fontId="28" fillId="5" borderId="0" xfId="2" applyFont="1" applyFill="1" applyAlignment="1">
      <alignment horizontal="left" vertical="center" wrapText="1" readingOrder="1"/>
    </xf>
    <xf numFmtId="0" fontId="31" fillId="0" borderId="0" xfId="47" applyFont="1" applyAlignment="1">
      <alignment vertical="center"/>
    </xf>
    <xf numFmtId="0" fontId="26" fillId="0" borderId="0" xfId="30" applyFont="1" applyAlignment="1">
      <alignment vertical="center"/>
    </xf>
    <xf numFmtId="0" fontId="27" fillId="0" borderId="0" xfId="30" applyFont="1" applyAlignment="1">
      <alignment vertical="center"/>
    </xf>
    <xf numFmtId="14" fontId="27" fillId="0" borderId="0" xfId="30" applyNumberFormat="1" applyFont="1" applyAlignment="1">
      <alignment vertical="center"/>
    </xf>
    <xf numFmtId="0" fontId="32" fillId="0" borderId="0" xfId="30" applyFont="1" applyAlignment="1">
      <alignment vertical="center"/>
    </xf>
    <xf numFmtId="14" fontId="32" fillId="0" borderId="0" xfId="30" applyNumberFormat="1" applyFont="1" applyAlignment="1">
      <alignment vertical="center"/>
    </xf>
    <xf numFmtId="0" fontId="16" fillId="6" borderId="12" xfId="0" applyFont="1" applyFill="1" applyBorder="1" applyAlignment="1">
      <alignment horizontal="center" vertical="center" wrapText="1"/>
    </xf>
    <xf numFmtId="0" fontId="16" fillId="6" borderId="12" xfId="0" quotePrefix="1" applyFont="1" applyFill="1" applyBorder="1" applyAlignment="1">
      <alignment horizontal="center" vertical="center" wrapText="1"/>
    </xf>
    <xf numFmtId="0" fontId="28" fillId="7" borderId="12" xfId="0" quotePrefix="1" applyFont="1" applyFill="1" applyBorder="1" applyAlignment="1">
      <alignment vertical="center"/>
    </xf>
    <xf numFmtId="0" fontId="28" fillId="7" borderId="12" xfId="0" applyFont="1" applyFill="1" applyBorder="1" applyAlignment="1">
      <alignment vertical="center"/>
    </xf>
    <xf numFmtId="173" fontId="28" fillId="7" borderId="12" xfId="0" applyNumberFormat="1" applyFont="1" applyFill="1" applyBorder="1" applyAlignment="1">
      <alignment vertical="center"/>
    </xf>
    <xf numFmtId="166" fontId="28" fillId="7" borderId="12" xfId="2" applyNumberFormat="1" applyFont="1" applyFill="1" applyBorder="1" applyAlignment="1">
      <alignment vertical="center"/>
    </xf>
    <xf numFmtId="14" fontId="28" fillId="7" borderId="12" xfId="0" applyNumberFormat="1" applyFont="1" applyFill="1" applyBorder="1" applyAlignment="1">
      <alignment horizontal="center" vertical="center"/>
    </xf>
    <xf numFmtId="0" fontId="27" fillId="7" borderId="12" xfId="0" applyFont="1" applyFill="1" applyBorder="1" applyAlignment="1">
      <alignment vertical="center"/>
    </xf>
    <xf numFmtId="0" fontId="28" fillId="7" borderId="12" xfId="0" applyFont="1" applyFill="1" applyBorder="1"/>
    <xf numFmtId="0" fontId="28" fillId="7" borderId="12" xfId="0" quotePrefix="1" applyFont="1" applyFill="1" applyBorder="1" applyAlignment="1">
      <alignment horizontal="left" vertical="center"/>
    </xf>
    <xf numFmtId="0" fontId="27" fillId="7" borderId="12" xfId="0" applyFont="1" applyFill="1" applyBorder="1"/>
    <xf numFmtId="14" fontId="27" fillId="7" borderId="12" xfId="0" applyNumberFormat="1" applyFont="1" applyFill="1" applyBorder="1"/>
    <xf numFmtId="0" fontId="16" fillId="6" borderId="12" xfId="0" applyFont="1" applyFill="1" applyBorder="1" applyAlignment="1">
      <alignment vertical="center"/>
    </xf>
    <xf numFmtId="166" fontId="16" fillId="6" borderId="12" xfId="0" applyNumberFormat="1" applyFont="1" applyFill="1" applyBorder="1" applyAlignment="1">
      <alignment vertical="center"/>
    </xf>
    <xf numFmtId="0" fontId="33" fillId="0" borderId="0" xfId="0" applyFont="1" applyAlignment="1">
      <alignment vertical="center"/>
    </xf>
    <xf numFmtId="0" fontId="16" fillId="19" borderId="12" xfId="0" applyFont="1" applyFill="1" applyBorder="1" applyAlignment="1">
      <alignment horizontal="center" vertical="center" wrapText="1"/>
    </xf>
    <xf numFmtId="164" fontId="16" fillId="19" borderId="12" xfId="2" applyFont="1" applyFill="1" applyBorder="1" applyAlignment="1">
      <alignment horizontal="center" vertical="center" wrapText="1"/>
    </xf>
    <xf numFmtId="0" fontId="28" fillId="20" borderId="12" xfId="0" applyFont="1" applyFill="1" applyBorder="1" applyAlignment="1">
      <alignment horizontal="left" vertical="top"/>
    </xf>
    <xf numFmtId="14" fontId="28" fillId="20" borderId="12" xfId="0" applyNumberFormat="1" applyFont="1" applyFill="1" applyBorder="1" applyAlignment="1">
      <alignment horizontal="left" vertical="top"/>
    </xf>
    <xf numFmtId="172" fontId="28" fillId="20" borderId="12" xfId="0" applyNumberFormat="1" applyFont="1" applyFill="1" applyBorder="1" applyAlignment="1">
      <alignment horizontal="left" vertical="top"/>
    </xf>
    <xf numFmtId="0" fontId="28" fillId="20" borderId="12" xfId="0" applyFont="1" applyFill="1" applyBorder="1" applyAlignment="1">
      <alignment horizontal="left" vertical="top" wrapText="1"/>
    </xf>
    <xf numFmtId="164" fontId="28" fillId="20" borderId="12" xfId="2" applyFont="1" applyFill="1" applyBorder="1" applyAlignment="1">
      <alignment horizontal="left" vertical="top"/>
    </xf>
    <xf numFmtId="0" fontId="28" fillId="20" borderId="12" xfId="0" applyFont="1" applyFill="1" applyBorder="1" applyAlignment="1">
      <alignment horizontal="center" vertical="top"/>
    </xf>
    <xf numFmtId="0" fontId="27" fillId="20" borderId="12" xfId="0" applyFont="1" applyFill="1" applyBorder="1" applyAlignment="1">
      <alignment horizontal="left" vertical="top"/>
    </xf>
    <xf numFmtId="0" fontId="8" fillId="0" borderId="0" xfId="0" applyFont="1" applyAlignment="1">
      <alignment horizontal="left" vertical="top"/>
    </xf>
    <xf numFmtId="41" fontId="28" fillId="20" borderId="12" xfId="0" applyNumberFormat="1" applyFont="1" applyFill="1" applyBorder="1" applyAlignment="1">
      <alignment horizontal="left" vertical="top"/>
    </xf>
    <xf numFmtId="41" fontId="28" fillId="20" borderId="12" xfId="21" applyNumberFormat="1" applyFont="1" applyFill="1" applyBorder="1" applyAlignment="1">
      <alignment horizontal="left" vertical="top"/>
    </xf>
    <xf numFmtId="0" fontId="8" fillId="20" borderId="52" xfId="0" applyFont="1" applyFill="1" applyBorder="1" applyAlignment="1">
      <alignment horizontal="center" vertical="center"/>
    </xf>
    <xf numFmtId="0" fontId="28" fillId="20" borderId="14" xfId="0" applyFont="1" applyFill="1" applyBorder="1" applyAlignment="1">
      <alignment vertical="top"/>
    </xf>
    <xf numFmtId="0" fontId="28" fillId="20" borderId="15" xfId="0" applyFont="1" applyFill="1" applyBorder="1" applyAlignment="1">
      <alignment vertical="top"/>
    </xf>
    <xf numFmtId="0" fontId="27" fillId="20" borderId="16" xfId="0" applyFont="1" applyFill="1" applyBorder="1" applyAlignment="1">
      <alignment horizontal="right" vertical="top"/>
    </xf>
    <xf numFmtId="164" fontId="27" fillId="20" borderId="12" xfId="2" applyFont="1" applyFill="1" applyBorder="1" applyAlignment="1">
      <alignment horizontal="left" vertical="top"/>
    </xf>
    <xf numFmtId="0" fontId="27" fillId="20" borderId="12" xfId="0" applyFont="1" applyFill="1" applyBorder="1" applyAlignment="1">
      <alignment horizontal="center" vertical="top"/>
    </xf>
    <xf numFmtId="0" fontId="8" fillId="0" borderId="52" xfId="0" applyFont="1" applyBorder="1" applyAlignment="1">
      <alignment horizontal="center" vertical="center"/>
    </xf>
    <xf numFmtId="0" fontId="27" fillId="0" borderId="12" xfId="0" applyFont="1" applyBorder="1" applyAlignment="1">
      <alignment vertical="center" wrapText="1"/>
    </xf>
    <xf numFmtId="14" fontId="27" fillId="0" borderId="12" xfId="0" applyNumberFormat="1" applyFont="1" applyBorder="1"/>
    <xf numFmtId="0" fontId="28" fillId="0" borderId="12" xfId="0" applyFont="1" applyBorder="1" applyAlignment="1">
      <alignment wrapText="1"/>
    </xf>
    <xf numFmtId="164" fontId="27" fillId="0" borderId="12" xfId="2" applyFont="1" applyFill="1" applyBorder="1" applyAlignment="1">
      <alignment horizontal="left" vertical="center"/>
    </xf>
    <xf numFmtId="167" fontId="27" fillId="0" borderId="12" xfId="2" applyNumberFormat="1" applyFont="1" applyFill="1" applyBorder="1" applyAlignment="1">
      <alignment horizontal="center" vertical="center" wrapText="1"/>
    </xf>
    <xf numFmtId="9" fontId="27" fillId="0" borderId="12" xfId="25" applyFont="1" applyFill="1" applyBorder="1" applyAlignment="1">
      <alignment horizontal="center" vertical="center" wrapText="1"/>
    </xf>
    <xf numFmtId="0" fontId="28" fillId="20" borderId="12" xfId="0" applyFont="1" applyFill="1" applyBorder="1"/>
    <xf numFmtId="0" fontId="28" fillId="20" borderId="12" xfId="0" applyFont="1" applyFill="1" applyBorder="1" applyAlignment="1">
      <alignment horizontal="center"/>
    </xf>
    <xf numFmtId="14" fontId="28" fillId="20" borderId="12" xfId="0" applyNumberFormat="1" applyFont="1" applyFill="1" applyBorder="1" applyAlignment="1">
      <alignment horizontal="center" vertical="center"/>
    </xf>
    <xf numFmtId="172" fontId="28" fillId="20" borderId="12" xfId="0" applyNumberFormat="1" applyFont="1" applyFill="1" applyBorder="1"/>
    <xf numFmtId="14" fontId="28" fillId="20" borderId="12" xfId="0" applyNumberFormat="1" applyFont="1" applyFill="1" applyBorder="1" applyAlignment="1">
      <alignment horizontal="center"/>
    </xf>
    <xf numFmtId="0" fontId="28" fillId="20" borderId="12" xfId="0" applyFont="1" applyFill="1" applyBorder="1" applyAlignment="1">
      <alignment wrapText="1"/>
    </xf>
    <xf numFmtId="164" fontId="27" fillId="20" borderId="12" xfId="2" applyFont="1" applyFill="1" applyBorder="1"/>
    <xf numFmtId="0" fontId="27" fillId="20" borderId="12" xfId="0" applyFont="1" applyFill="1" applyBorder="1" applyAlignment="1">
      <alignment horizontal="center"/>
    </xf>
    <xf numFmtId="0" fontId="27" fillId="20" borderId="12" xfId="0" applyFont="1" applyFill="1" applyBorder="1" applyAlignment="1">
      <alignment horizontal="right" wrapText="1"/>
    </xf>
    <xf numFmtId="0" fontId="27" fillId="20" borderId="0" xfId="0" applyFont="1" applyFill="1" applyAlignment="1">
      <alignment horizontal="center"/>
    </xf>
    <xf numFmtId="0" fontId="28" fillId="0" borderId="12" xfId="0" applyFont="1" applyBorder="1" applyAlignment="1">
      <alignment vertical="center"/>
    </xf>
    <xf numFmtId="173" fontId="28" fillId="0" borderId="12" xfId="0" applyNumberFormat="1" applyFont="1" applyBorder="1" applyAlignment="1">
      <alignment vertical="center"/>
    </xf>
    <xf numFmtId="166" fontId="28" fillId="0" borderId="12" xfId="2" applyNumberFormat="1" applyFont="1" applyFill="1" applyBorder="1" applyAlignment="1">
      <alignment vertical="center"/>
    </xf>
    <xf numFmtId="14" fontId="28" fillId="0" borderId="12" xfId="0" applyNumberFormat="1" applyFont="1" applyBorder="1" applyAlignment="1">
      <alignment horizontal="center" vertical="center"/>
    </xf>
    <xf numFmtId="164" fontId="28" fillId="0" borderId="12" xfId="2" applyFont="1" applyBorder="1"/>
    <xf numFmtId="0" fontId="28" fillId="0" borderId="12" xfId="0" applyFont="1" applyBorder="1" applyAlignment="1">
      <alignment horizontal="center"/>
    </xf>
    <xf numFmtId="0" fontId="27" fillId="0" borderId="12" xfId="0" applyFont="1" applyBorder="1" applyAlignment="1">
      <alignment horizontal="center"/>
    </xf>
    <xf numFmtId="0" fontId="28" fillId="0" borderId="12" xfId="0" quotePrefix="1" applyFont="1" applyBorder="1" applyAlignment="1">
      <alignment horizontal="left" vertical="center"/>
    </xf>
    <xf numFmtId="0" fontId="27" fillId="0" borderId="12" xfId="0" applyFont="1" applyBorder="1" applyAlignment="1">
      <alignment horizontal="right" vertical="center"/>
    </xf>
    <xf numFmtId="164" fontId="27" fillId="0" borderId="12" xfId="2" applyFont="1" applyBorder="1"/>
    <xf numFmtId="14" fontId="28" fillId="20" borderId="12" xfId="0" applyNumberFormat="1" applyFont="1" applyFill="1" applyBorder="1"/>
    <xf numFmtId="164" fontId="28" fillId="20" borderId="12" xfId="2" applyFont="1" applyFill="1" applyBorder="1"/>
    <xf numFmtId="0" fontId="28" fillId="20" borderId="68" xfId="0" applyFont="1" applyFill="1" applyBorder="1"/>
    <xf numFmtId="14" fontId="28" fillId="20" borderId="69" xfId="0" applyNumberFormat="1" applyFont="1" applyFill="1" applyBorder="1"/>
    <xf numFmtId="164" fontId="27" fillId="20" borderId="12" xfId="0" applyNumberFormat="1" applyFont="1" applyFill="1" applyBorder="1"/>
    <xf numFmtId="0" fontId="27" fillId="20" borderId="12" xfId="0" applyFont="1" applyFill="1" applyBorder="1"/>
    <xf numFmtId="171" fontId="28" fillId="0" borderId="12" xfId="0" quotePrefix="1" applyNumberFormat="1" applyFont="1" applyBorder="1" applyAlignment="1">
      <alignment horizontal="left" vertical="center"/>
    </xf>
    <xf numFmtId="164" fontId="28" fillId="0" borderId="12" xfId="2" quotePrefix="1" applyFont="1" applyBorder="1" applyAlignment="1">
      <alignment horizontal="left" vertical="center"/>
    </xf>
    <xf numFmtId="164" fontId="27" fillId="0" borderId="12" xfId="0" quotePrefix="1" applyNumberFormat="1" applyFont="1" applyBorder="1" applyAlignment="1">
      <alignment horizontal="left" vertical="center"/>
    </xf>
    <xf numFmtId="171" fontId="28" fillId="20" borderId="12" xfId="0" applyNumberFormat="1" applyFont="1" applyFill="1" applyBorder="1"/>
    <xf numFmtId="0" fontId="28" fillId="0" borderId="54" xfId="0" quotePrefix="1" applyFont="1" applyBorder="1" applyAlignment="1">
      <alignment horizontal="left" vertical="center"/>
    </xf>
    <xf numFmtId="0" fontId="28" fillId="0" borderId="0" xfId="0" applyFont="1" applyAlignment="1">
      <alignment vertical="center"/>
    </xf>
    <xf numFmtId="173" fontId="28" fillId="0" borderId="0" xfId="0" applyNumberFormat="1" applyFont="1" applyAlignment="1">
      <alignment vertical="center"/>
    </xf>
    <xf numFmtId="166" fontId="28" fillId="0" borderId="0" xfId="2" applyNumberFormat="1" applyFont="1" applyFill="1" applyBorder="1" applyAlignment="1">
      <alignment vertical="center"/>
    </xf>
    <xf numFmtId="14" fontId="28" fillId="0" borderId="0" xfId="0" applyNumberFormat="1" applyFont="1" applyAlignment="1">
      <alignment horizontal="center" vertical="center"/>
    </xf>
    <xf numFmtId="0" fontId="27" fillId="0" borderId="0" xfId="0" applyFont="1" applyAlignment="1">
      <alignment horizontal="right" vertical="center"/>
    </xf>
    <xf numFmtId="164" fontId="27" fillId="0" borderId="0" xfId="2" applyFont="1" applyBorder="1"/>
    <xf numFmtId="0" fontId="27" fillId="0" borderId="0" xfId="0" applyFont="1" applyAlignment="1">
      <alignment horizontal="center"/>
    </xf>
    <xf numFmtId="0" fontId="27" fillId="11" borderId="54" xfId="0" applyFont="1" applyFill="1" applyBorder="1" applyAlignment="1">
      <alignment horizontal="left" vertical="center"/>
    </xf>
    <xf numFmtId="0" fontId="15" fillId="11" borderId="0" xfId="0" applyFont="1" applyFill="1"/>
    <xf numFmtId="172" fontId="15" fillId="11" borderId="0" xfId="0" applyNumberFormat="1" applyFont="1" applyFill="1"/>
    <xf numFmtId="164" fontId="15" fillId="11" borderId="0" xfId="2" applyFont="1" applyFill="1"/>
    <xf numFmtId="0" fontId="15" fillId="11" borderId="0" xfId="0" applyFont="1" applyFill="1" applyAlignment="1">
      <alignment horizontal="center"/>
    </xf>
    <xf numFmtId="43" fontId="15" fillId="11" borderId="0" xfId="0" applyNumberFormat="1" applyFont="1" applyFill="1"/>
    <xf numFmtId="43" fontId="8" fillId="0" borderId="0" xfId="0" applyNumberFormat="1" applyFont="1"/>
    <xf numFmtId="0" fontId="8" fillId="0" borderId="0" xfId="0" applyFont="1" applyAlignment="1">
      <alignment horizontal="center" wrapText="1"/>
    </xf>
    <xf numFmtId="0" fontId="16" fillId="3" borderId="22" xfId="0" applyFont="1" applyFill="1" applyBorder="1" applyAlignment="1">
      <alignment vertical="center"/>
    </xf>
    <xf numFmtId="0" fontId="16" fillId="3" borderId="22" xfId="0" applyFont="1" applyFill="1" applyBorder="1" applyAlignment="1">
      <alignment horizontal="center" vertical="center" wrapText="1"/>
    </xf>
    <xf numFmtId="9" fontId="8" fillId="0" borderId="0" xfId="0" applyNumberFormat="1" applyFont="1"/>
    <xf numFmtId="167" fontId="28" fillId="0" borderId="0" xfId="2" applyNumberFormat="1" applyFont="1" applyAlignment="1">
      <alignment horizontal="right" vertical="center" wrapText="1"/>
    </xf>
    <xf numFmtId="167" fontId="28" fillId="0" borderId="0" xfId="2" applyNumberFormat="1" applyFont="1" applyAlignment="1">
      <alignment horizontal="center" vertical="center" wrapText="1"/>
    </xf>
    <xf numFmtId="166" fontId="28" fillId="0" borderId="0" xfId="2" applyNumberFormat="1" applyFont="1" applyAlignment="1">
      <alignment horizontal="right" vertical="center" wrapText="1"/>
    </xf>
    <xf numFmtId="167" fontId="28" fillId="4" borderId="0" xfId="2" applyNumberFormat="1" applyFont="1" applyFill="1" applyAlignment="1">
      <alignment horizontal="right" vertical="center" wrapText="1"/>
    </xf>
    <xf numFmtId="167" fontId="28" fillId="4" borderId="0" xfId="2" applyNumberFormat="1" applyFont="1" applyFill="1" applyAlignment="1">
      <alignment horizontal="center" vertical="center" wrapText="1"/>
    </xf>
    <xf numFmtId="166" fontId="28" fillId="4" borderId="0" xfId="2" applyNumberFormat="1" applyFont="1" applyFill="1" applyAlignment="1">
      <alignment horizontal="right" vertical="center" wrapText="1"/>
    </xf>
    <xf numFmtId="167" fontId="16" fillId="3" borderId="22" xfId="0" applyNumberFormat="1" applyFont="1" applyFill="1" applyBorder="1" applyAlignment="1">
      <alignment horizontal="center" vertical="center" wrapText="1"/>
    </xf>
    <xf numFmtId="0" fontId="27" fillId="0" borderId="0" xfId="0" applyFont="1" applyAlignment="1">
      <alignment vertical="center"/>
    </xf>
    <xf numFmtId="0" fontId="27" fillId="5" borderId="0" xfId="31" applyFont="1" applyFill="1"/>
    <xf numFmtId="0" fontId="8" fillId="0" borderId="0" xfId="31" applyFont="1" applyAlignment="1">
      <alignment vertical="center"/>
    </xf>
    <xf numFmtId="0" fontId="15" fillId="0" borderId="0" xfId="31" applyFont="1" applyAlignment="1">
      <alignment vertical="center"/>
    </xf>
    <xf numFmtId="0" fontId="20" fillId="28" borderId="0" xfId="0" applyFont="1" applyFill="1" applyAlignment="1">
      <alignment horizontal="center" vertical="center" wrapText="1"/>
    </xf>
    <xf numFmtId="164" fontId="34" fillId="4" borderId="0" xfId="2" applyFont="1" applyFill="1" applyAlignment="1">
      <alignment vertical="center" wrapText="1"/>
    </xf>
    <xf numFmtId="164" fontId="34" fillId="0" borderId="0" xfId="2" applyFont="1" applyAlignment="1">
      <alignment vertical="center"/>
    </xf>
    <xf numFmtId="164" fontId="20" fillId="28" borderId="0" xfId="2" applyFont="1" applyFill="1" applyAlignment="1">
      <alignment horizontal="center" vertical="center" wrapText="1"/>
    </xf>
    <xf numFmtId="0" fontId="8" fillId="0" borderId="0" xfId="44" applyFont="1"/>
    <xf numFmtId="10" fontId="8" fillId="0" borderId="0" xfId="25" applyNumberFormat="1" applyFont="1"/>
    <xf numFmtId="0" fontId="8" fillId="0" borderId="0" xfId="0" applyFont="1" applyAlignment="1">
      <alignment vertical="center"/>
    </xf>
    <xf numFmtId="0" fontId="8" fillId="0" borderId="0" xfId="0" applyFont="1" applyAlignment="1">
      <alignment vertical="center" wrapText="1"/>
    </xf>
    <xf numFmtId="0" fontId="35" fillId="0" borderId="0" xfId="0" applyFont="1" applyAlignment="1">
      <alignment vertical="center"/>
    </xf>
    <xf numFmtId="4" fontId="8" fillId="4" borderId="12" xfId="24" applyNumberFormat="1" applyFont="1" applyFill="1" applyBorder="1" applyAlignment="1">
      <alignment horizontal="left" vertical="center"/>
    </xf>
    <xf numFmtId="0" fontId="28" fillId="4" borderId="12" xfId="24" applyFont="1" applyFill="1" applyBorder="1" applyAlignment="1">
      <alignment horizontal="left" vertical="center" wrapText="1"/>
    </xf>
    <xf numFmtId="4" fontId="8" fillId="4" borderId="12" xfId="24" applyNumberFormat="1" applyFont="1" applyFill="1" applyBorder="1" applyAlignment="1">
      <alignment horizontal="right" vertical="center"/>
    </xf>
    <xf numFmtId="0" fontId="8" fillId="4" borderId="12" xfId="24" applyFont="1" applyFill="1" applyBorder="1" applyAlignment="1">
      <alignment horizontal="center" vertical="center"/>
    </xf>
    <xf numFmtId="4" fontId="28" fillId="4" borderId="12" xfId="31" applyNumberFormat="1" applyFont="1" applyFill="1" applyBorder="1" applyAlignment="1">
      <alignment vertical="center"/>
    </xf>
    <xf numFmtId="0" fontId="28" fillId="4" borderId="13" xfId="31" applyFont="1" applyFill="1" applyBorder="1" applyAlignment="1">
      <alignment horizontal="center" vertical="center"/>
    </xf>
    <xf numFmtId="0" fontId="28" fillId="0" borderId="12" xfId="24" applyFont="1" applyBorder="1" applyAlignment="1">
      <alignment horizontal="left" vertical="center" wrapText="1"/>
    </xf>
    <xf numFmtId="4" fontId="8" fillId="0" borderId="12" xfId="24" applyNumberFormat="1" applyFont="1" applyBorder="1" applyAlignment="1">
      <alignment horizontal="right" vertical="center"/>
    </xf>
    <xf numFmtId="0" fontId="8" fillId="0" borderId="12" xfId="24" applyFont="1" applyBorder="1" applyAlignment="1">
      <alignment horizontal="center" vertical="center"/>
    </xf>
    <xf numFmtId="4" fontId="28" fillId="0" borderId="12" xfId="31" applyNumberFormat="1" applyFont="1" applyBorder="1" applyAlignment="1">
      <alignment vertical="center"/>
    </xf>
    <xf numFmtId="0" fontId="28" fillId="0" borderId="13" xfId="31" applyFont="1" applyBorder="1" applyAlignment="1">
      <alignment horizontal="center" vertical="center"/>
    </xf>
    <xf numFmtId="0" fontId="28" fillId="0" borderId="12" xfId="24" applyFont="1" applyBorder="1" applyAlignment="1">
      <alignment horizontal="center" vertical="center"/>
    </xf>
    <xf numFmtId="0" fontId="8" fillId="4" borderId="12" xfId="24" applyFont="1" applyFill="1" applyBorder="1" applyAlignment="1">
      <alignment horizontal="left" vertical="center"/>
    </xf>
    <xf numFmtId="0" fontId="28" fillId="0" borderId="12" xfId="24" applyFont="1" applyBorder="1" applyAlignment="1">
      <alignment horizontal="left" vertical="center"/>
    </xf>
    <xf numFmtId="0" fontId="28" fillId="0" borderId="12" xfId="24" applyFont="1" applyBorder="1" applyAlignment="1">
      <alignment horizontal="center" vertical="center" wrapText="1"/>
    </xf>
    <xf numFmtId="14" fontId="28" fillId="0" borderId="12" xfId="24" applyNumberFormat="1" applyFont="1" applyBorder="1" applyAlignment="1">
      <alignment horizontal="center" vertical="center" wrapText="1"/>
    </xf>
    <xf numFmtId="164" fontId="28" fillId="0" borderId="12" xfId="2" applyFont="1" applyBorder="1" applyAlignment="1">
      <alignment horizontal="center" vertical="center" wrapText="1"/>
    </xf>
    <xf numFmtId="0" fontId="26" fillId="0" borderId="12" xfId="24" applyFont="1" applyBorder="1" applyAlignment="1">
      <alignment horizontal="center" vertical="center" wrapText="1"/>
    </xf>
    <xf numFmtId="14" fontId="8" fillId="4" borderId="12" xfId="24" applyNumberFormat="1" applyFont="1" applyFill="1" applyBorder="1" applyAlignment="1">
      <alignment horizontal="center" vertical="center"/>
    </xf>
    <xf numFmtId="164" fontId="8" fillId="4" borderId="12" xfId="2" applyFont="1" applyFill="1" applyBorder="1" applyAlignment="1">
      <alignment horizontal="center" vertical="center"/>
    </xf>
    <xf numFmtId="0" fontId="26" fillId="4" borderId="12" xfId="24" applyFont="1" applyFill="1" applyBorder="1" applyAlignment="1">
      <alignment horizontal="center" vertical="center"/>
    </xf>
    <xf numFmtId="167" fontId="8" fillId="0" borderId="0" xfId="0" applyNumberFormat="1" applyFont="1" applyAlignment="1">
      <alignment vertical="center"/>
    </xf>
    <xf numFmtId="0" fontId="36" fillId="5" borderId="0" xfId="10" applyFont="1" applyFill="1"/>
    <xf numFmtId="0" fontId="27" fillId="4" borderId="0" xfId="11" applyFont="1" applyFill="1" applyAlignment="1">
      <alignment horizontal="center" vertical="center" wrapText="1" readingOrder="1"/>
    </xf>
    <xf numFmtId="0" fontId="28" fillId="4" borderId="0" xfId="11" applyFont="1" applyFill="1" applyAlignment="1">
      <alignment horizontal="center" vertical="center" wrapText="1" readingOrder="1"/>
    </xf>
    <xf numFmtId="0" fontId="27" fillId="5" borderId="0" xfId="11" applyFont="1" applyFill="1" applyAlignment="1">
      <alignment horizontal="center" vertical="center" wrapText="1" readingOrder="1"/>
    </xf>
    <xf numFmtId="0" fontId="28" fillId="5" borderId="0" xfId="11" applyFont="1" applyFill="1" applyAlignment="1">
      <alignment horizontal="center" vertical="center" wrapText="1" readingOrder="1"/>
    </xf>
    <xf numFmtId="0" fontId="37" fillId="5" borderId="0" xfId="10" applyFont="1" applyFill="1" applyAlignment="1">
      <alignment horizontal="center"/>
    </xf>
    <xf numFmtId="0" fontId="36" fillId="5" borderId="0" xfId="10" applyFont="1" applyFill="1" applyAlignment="1">
      <alignment wrapText="1"/>
    </xf>
    <xf numFmtId="0" fontId="15" fillId="5" borderId="0" xfId="11" applyFont="1" applyFill="1" applyAlignment="1">
      <alignment vertical="center"/>
    </xf>
    <xf numFmtId="0" fontId="15" fillId="5" borderId="0" xfId="11" applyFont="1" applyFill="1" applyAlignment="1">
      <alignment horizontal="center" vertical="center"/>
    </xf>
    <xf numFmtId="0" fontId="27" fillId="5" borderId="0" xfId="11" applyFont="1" applyFill="1" applyAlignment="1">
      <alignment vertical="center"/>
    </xf>
    <xf numFmtId="0" fontId="27" fillId="5" borderId="0" xfId="11" applyFont="1" applyFill="1" applyAlignment="1">
      <alignment vertical="center" wrapText="1"/>
    </xf>
    <xf numFmtId="0" fontId="20" fillId="3" borderId="50" xfId="0" applyFont="1" applyFill="1" applyBorder="1" applyAlignment="1">
      <alignment horizontal="left" vertical="center" wrapText="1" readingOrder="1"/>
    </xf>
    <xf numFmtId="0" fontId="28" fillId="20" borderId="0" xfId="11" applyFont="1" applyFill="1" applyAlignment="1">
      <alignment horizontal="left" vertical="center" wrapText="1" readingOrder="1"/>
    </xf>
    <xf numFmtId="0" fontId="28" fillId="5" borderId="0" xfId="11" applyFont="1" applyFill="1" applyAlignment="1">
      <alignment vertical="center"/>
    </xf>
    <xf numFmtId="0" fontId="28" fillId="20" borderId="0" xfId="11" applyFont="1" applyFill="1" applyAlignment="1">
      <alignment horizontal="center" vertical="center" wrapText="1" readingOrder="1"/>
    </xf>
    <xf numFmtId="0" fontId="28" fillId="0" borderId="0" xfId="11" applyFont="1" applyAlignment="1">
      <alignment horizontal="left" vertical="center" wrapText="1" readingOrder="1"/>
    </xf>
    <xf numFmtId="0" fontId="28" fillId="0" borderId="0" xfId="11" applyFont="1" applyAlignment="1">
      <alignment vertical="center"/>
    </xf>
    <xf numFmtId="0" fontId="28" fillId="0" borderId="0" xfId="11" applyFont="1" applyAlignment="1">
      <alignment horizontal="center" vertical="center" wrapText="1" readingOrder="1"/>
    </xf>
    <xf numFmtId="0" fontId="15" fillId="0" borderId="0" xfId="11" applyFont="1" applyAlignment="1">
      <alignment vertical="center"/>
    </xf>
    <xf numFmtId="0" fontId="28" fillId="0" borderId="0" xfId="11" applyFont="1" applyAlignment="1">
      <alignment vertical="center" wrapText="1"/>
    </xf>
    <xf numFmtId="0" fontId="16" fillId="6" borderId="12" xfId="39" applyFont="1" applyFill="1" applyBorder="1" applyAlignment="1">
      <alignment horizontal="center" vertical="center" wrapText="1"/>
    </xf>
    <xf numFmtId="0" fontId="38" fillId="28" borderId="12" xfId="39" applyFont="1" applyFill="1" applyBorder="1" applyAlignment="1">
      <alignment horizontal="center" vertical="center" wrapText="1"/>
    </xf>
    <xf numFmtId="0" fontId="28" fillId="0" borderId="12" xfId="41" applyFont="1" applyBorder="1" applyAlignment="1">
      <alignment horizontal="left" vertical="center"/>
    </xf>
    <xf numFmtId="14" fontId="8" fillId="0" borderId="12" xfId="41" applyNumberFormat="1" applyFont="1" applyBorder="1" applyAlignment="1">
      <alignment horizontal="right" vertical="center"/>
    </xf>
    <xf numFmtId="3" fontId="8" fillId="0" borderId="12" xfId="41" applyNumberFormat="1" applyFont="1" applyBorder="1" applyAlignment="1">
      <alignment horizontal="right" vertical="center"/>
    </xf>
    <xf numFmtId="0" fontId="8" fillId="0" borderId="12" xfId="41" applyFont="1" applyBorder="1" applyAlignment="1">
      <alignment horizontal="center" vertical="center"/>
    </xf>
    <xf numFmtId="0" fontId="8" fillId="0" borderId="12" xfId="41" applyFont="1" applyBorder="1" applyAlignment="1">
      <alignment horizontal="left" vertical="center"/>
    </xf>
    <xf numFmtId="0" fontId="8" fillId="0" borderId="12" xfId="41" applyFont="1" applyBorder="1" applyAlignment="1">
      <alignment horizontal="right" vertical="center"/>
    </xf>
    <xf numFmtId="3" fontId="8" fillId="0" borderId="0" xfId="0" applyNumberFormat="1" applyFont="1"/>
    <xf numFmtId="172" fontId="16" fillId="28" borderId="12" xfId="39" applyNumberFormat="1" applyFont="1" applyFill="1" applyBorder="1" applyAlignment="1">
      <alignment horizontal="center" vertical="center" wrapText="1"/>
    </xf>
    <xf numFmtId="175" fontId="16" fillId="28" borderId="12" xfId="39" applyNumberFormat="1" applyFont="1" applyFill="1" applyBorder="1" applyAlignment="1">
      <alignment horizontal="center" vertical="center" wrapText="1"/>
    </xf>
    <xf numFmtId="175" fontId="16" fillId="28" borderId="5" xfId="39" applyNumberFormat="1" applyFont="1" applyFill="1" applyBorder="1" applyAlignment="1">
      <alignment horizontal="center" vertical="center" wrapText="1"/>
    </xf>
    <xf numFmtId="0" fontId="28" fillId="0" borderId="12" xfId="41" applyFont="1" applyBorder="1" applyAlignment="1">
      <alignment horizontal="center" vertical="center"/>
    </xf>
    <xf numFmtId="14" fontId="8" fillId="0" borderId="12" xfId="41" applyNumberFormat="1" applyFont="1" applyBorder="1" applyAlignment="1">
      <alignment horizontal="center" vertical="center"/>
    </xf>
    <xf numFmtId="172" fontId="8" fillId="0" borderId="12" xfId="41" applyNumberFormat="1" applyFont="1" applyBorder="1" applyAlignment="1">
      <alignment horizontal="right" vertical="center"/>
    </xf>
    <xf numFmtId="175" fontId="8" fillId="0" borderId="12" xfId="41" applyNumberFormat="1" applyFont="1" applyBorder="1" applyAlignment="1">
      <alignment horizontal="center" vertical="center"/>
    </xf>
    <xf numFmtId="175" fontId="8" fillId="0" borderId="12" xfId="41" applyNumberFormat="1" applyFont="1" applyBorder="1" applyAlignment="1">
      <alignment horizontal="right" vertical="center"/>
    </xf>
    <xf numFmtId="164" fontId="8" fillId="0" borderId="12" xfId="2" applyFont="1" applyBorder="1" applyAlignment="1">
      <alignment horizontal="center" vertical="center"/>
    </xf>
    <xf numFmtId="175" fontId="8" fillId="0" borderId="12" xfId="41" applyNumberFormat="1" applyFont="1" applyBorder="1" applyAlignment="1">
      <alignment vertical="center"/>
    </xf>
    <xf numFmtId="164" fontId="8" fillId="0" borderId="0" xfId="2" applyFont="1" applyAlignment="1">
      <alignment vertical="center"/>
    </xf>
    <xf numFmtId="0" fontId="8" fillId="0" borderId="0" xfId="0" applyFont="1" applyAlignment="1">
      <alignment horizontal="left" vertical="center"/>
    </xf>
    <xf numFmtId="167" fontId="8" fillId="0" borderId="0" xfId="2" applyNumberFormat="1" applyFont="1" applyAlignment="1">
      <alignment vertical="center"/>
    </xf>
    <xf numFmtId="0" fontId="8" fillId="0" borderId="12" xfId="0" applyFont="1" applyBorder="1" applyAlignment="1">
      <alignment vertical="center"/>
    </xf>
    <xf numFmtId="167" fontId="8" fillId="0" borderId="12" xfId="2" applyNumberFormat="1" applyFont="1" applyFill="1" applyBorder="1" applyAlignment="1">
      <alignment horizontal="right" vertical="center"/>
    </xf>
    <xf numFmtId="164" fontId="8" fillId="0" borderId="12" xfId="2" applyFont="1" applyFill="1" applyBorder="1" applyAlignment="1">
      <alignment horizontal="right" vertical="center"/>
    </xf>
    <xf numFmtId="164" fontId="17" fillId="0" borderId="12" xfId="2" applyFont="1" applyFill="1" applyBorder="1" applyAlignment="1">
      <alignment vertical="center"/>
    </xf>
    <xf numFmtId="164" fontId="28" fillId="0" borderId="12" xfId="2" applyFont="1" applyFill="1" applyBorder="1" applyAlignment="1">
      <alignment vertical="center"/>
    </xf>
    <xf numFmtId="0" fontId="17" fillId="0" borderId="12" xfId="24" applyFont="1" applyBorder="1" applyAlignment="1">
      <alignment horizontal="center" vertical="center"/>
    </xf>
    <xf numFmtId="167" fontId="8" fillId="0" borderId="12" xfId="2" applyNumberFormat="1" applyFont="1" applyFill="1" applyBorder="1" applyAlignment="1">
      <alignment vertical="center"/>
    </xf>
    <xf numFmtId="174" fontId="28" fillId="0" borderId="12" xfId="0" applyNumberFormat="1" applyFont="1" applyBorder="1" applyAlignment="1">
      <alignment horizontal="center" vertical="center"/>
    </xf>
    <xf numFmtId="0" fontId="17" fillId="0" borderId="12" xfId="24" applyFont="1" applyBorder="1" applyAlignment="1">
      <alignment horizontal="center" vertical="center" wrapText="1"/>
    </xf>
    <xf numFmtId="0" fontId="28" fillId="0" borderId="12" xfId="41" applyFont="1" applyBorder="1" applyAlignment="1">
      <alignment horizontal="left" vertical="center" wrapText="1"/>
    </xf>
    <xf numFmtId="0" fontId="28" fillId="0" borderId="12" xfId="12" applyFont="1" applyBorder="1" applyAlignment="1">
      <alignment horizontal="center" vertical="center"/>
    </xf>
    <xf numFmtId="3" fontId="28" fillId="0" borderId="12" xfId="13" applyNumberFormat="1" applyFont="1" applyBorder="1" applyAlignment="1">
      <alignment horizontal="center" vertical="center" wrapText="1"/>
    </xf>
    <xf numFmtId="0" fontId="28" fillId="0" borderId="12" xfId="13" applyFont="1" applyBorder="1" applyAlignment="1">
      <alignment horizontal="left" vertical="center"/>
    </xf>
    <xf numFmtId="164" fontId="28" fillId="0" borderId="12" xfId="2" applyFont="1" applyFill="1" applyBorder="1" applyAlignment="1">
      <alignment horizontal="right" vertical="center"/>
    </xf>
    <xf numFmtId="164" fontId="26" fillId="0" borderId="12" xfId="2" applyFont="1" applyFill="1" applyBorder="1" applyAlignment="1">
      <alignment vertical="center"/>
    </xf>
    <xf numFmtId="0" fontId="28" fillId="0" borderId="12" xfId="13" applyFont="1" applyBorder="1" applyAlignment="1">
      <alignment horizontal="left" vertical="center" wrapText="1"/>
    </xf>
    <xf numFmtId="164" fontId="39" fillId="0" borderId="12" xfId="2" applyFont="1" applyFill="1" applyBorder="1" applyAlignment="1">
      <alignment horizontal="left" vertical="center" wrapText="1"/>
    </xf>
    <xf numFmtId="164" fontId="8" fillId="0" borderId="12" xfId="2" applyFont="1" applyFill="1" applyBorder="1" applyAlignment="1">
      <alignment horizontal="left" vertical="center"/>
    </xf>
    <xf numFmtId="14" fontId="39" fillId="0" borderId="12" xfId="41" applyNumberFormat="1" applyFont="1" applyBorder="1" applyAlignment="1">
      <alignment horizontal="center" vertical="center"/>
    </xf>
    <xf numFmtId="164" fontId="8" fillId="0" borderId="12" xfId="2" applyFont="1" applyFill="1" applyBorder="1" applyAlignment="1">
      <alignment horizontal="left" vertical="center" wrapText="1"/>
    </xf>
    <xf numFmtId="14" fontId="8" fillId="0" borderId="12" xfId="41" applyNumberFormat="1" applyFont="1" applyBorder="1" applyAlignment="1">
      <alignment horizontal="left" vertical="center"/>
    </xf>
    <xf numFmtId="167" fontId="8" fillId="0" borderId="12" xfId="2" applyNumberFormat="1" applyFont="1" applyFill="1" applyBorder="1" applyAlignment="1">
      <alignment horizontal="left" vertical="center"/>
    </xf>
    <xf numFmtId="167" fontId="8" fillId="0" borderId="12" xfId="2" applyNumberFormat="1" applyFont="1" applyFill="1" applyBorder="1" applyAlignment="1">
      <alignment horizontal="center" vertical="center"/>
    </xf>
    <xf numFmtId="164" fontId="8" fillId="0" borderId="12" xfId="2" applyFont="1" applyFill="1" applyBorder="1" applyAlignment="1">
      <alignment horizontal="center" vertical="center"/>
    </xf>
    <xf numFmtId="167" fontId="15" fillId="0" borderId="0" xfId="2" applyNumberFormat="1" applyFont="1" applyAlignment="1">
      <alignment vertical="center"/>
    </xf>
    <xf numFmtId="164" fontId="15" fillId="0" borderId="0" xfId="2" applyFont="1" applyAlignment="1">
      <alignment vertical="center"/>
    </xf>
    <xf numFmtId="0" fontId="28" fillId="37" borderId="12" xfId="41" applyFont="1" applyFill="1" applyBorder="1" applyAlignment="1">
      <alignment horizontal="left" vertical="center"/>
    </xf>
    <xf numFmtId="14" fontId="8" fillId="37" borderId="12" xfId="41" applyNumberFormat="1" applyFont="1" applyFill="1" applyBorder="1" applyAlignment="1">
      <alignment horizontal="right" vertical="center"/>
    </xf>
    <xf numFmtId="3" fontId="8" fillId="37" borderId="12" xfId="41" applyNumberFormat="1" applyFont="1" applyFill="1" applyBorder="1" applyAlignment="1">
      <alignment horizontal="right" vertical="center"/>
    </xf>
    <xf numFmtId="0" fontId="8" fillId="37" borderId="12" xfId="41" applyFont="1" applyFill="1" applyBorder="1" applyAlignment="1">
      <alignment horizontal="center" vertical="center"/>
    </xf>
    <xf numFmtId="0" fontId="8" fillId="37" borderId="12" xfId="41" applyFont="1" applyFill="1" applyBorder="1" applyAlignment="1">
      <alignment horizontal="left" vertical="center"/>
    </xf>
    <xf numFmtId="0" fontId="28" fillId="0" borderId="0" xfId="41" applyFont="1" applyAlignment="1">
      <alignment horizontal="left" vertical="center"/>
    </xf>
    <xf numFmtId="14" fontId="8" fillId="0" borderId="0" xfId="41" applyNumberFormat="1" applyFont="1" applyAlignment="1">
      <alignment horizontal="right" vertical="center"/>
    </xf>
    <xf numFmtId="3" fontId="15" fillId="0" borderId="0" xfId="41" applyNumberFormat="1" applyFont="1" applyAlignment="1">
      <alignment horizontal="right" vertical="center"/>
    </xf>
    <xf numFmtId="0" fontId="15" fillId="0" borderId="0" xfId="41" applyFont="1" applyAlignment="1">
      <alignment horizontal="center" vertical="center"/>
    </xf>
    <xf numFmtId="0" fontId="15" fillId="0" borderId="0" xfId="41" applyFont="1" applyAlignment="1">
      <alignment horizontal="left" vertical="center"/>
    </xf>
    <xf numFmtId="0" fontId="8" fillId="0" borderId="0" xfId="41" applyFont="1" applyAlignment="1">
      <alignment horizontal="left" vertical="center"/>
    </xf>
    <xf numFmtId="0" fontId="8" fillId="0" borderId="0" xfId="41" applyFont="1" applyAlignment="1">
      <alignment horizontal="center" vertical="center"/>
    </xf>
    <xf numFmtId="3" fontId="8" fillId="0" borderId="0" xfId="41" applyNumberFormat="1" applyFont="1" applyAlignment="1">
      <alignment horizontal="right" vertical="center"/>
    </xf>
    <xf numFmtId="0" fontId="40" fillId="0" borderId="5" xfId="0" applyFont="1" applyBorder="1" applyAlignment="1">
      <alignment horizontal="center" vertical="center"/>
    </xf>
    <xf numFmtId="164" fontId="40" fillId="0" borderId="5" xfId="2" applyFont="1" applyBorder="1" applyAlignment="1">
      <alignment horizontal="center" vertical="center" wrapText="1"/>
    </xf>
    <xf numFmtId="164" fontId="40" fillId="0" borderId="5" xfId="2" applyFont="1" applyBorder="1" applyAlignment="1">
      <alignment horizontal="right" vertical="center" wrapText="1"/>
    </xf>
    <xf numFmtId="0" fontId="27" fillId="37" borderId="12" xfId="41" applyFont="1" applyFill="1" applyBorder="1" applyAlignment="1">
      <alignment horizontal="left" vertical="center"/>
    </xf>
    <xf numFmtId="164" fontId="27" fillId="37" borderId="12" xfId="2" applyFont="1" applyFill="1" applyBorder="1" applyAlignment="1">
      <alignment horizontal="left" vertical="center"/>
    </xf>
    <xf numFmtId="164" fontId="40" fillId="0" borderId="5" xfId="2" applyFont="1" applyBorder="1" applyAlignment="1">
      <alignment vertical="center" wrapText="1"/>
    </xf>
    <xf numFmtId="0" fontId="28" fillId="0" borderId="5" xfId="0" applyFont="1" applyBorder="1" applyAlignment="1">
      <alignment horizontal="center" vertical="center"/>
    </xf>
    <xf numFmtId="164" fontId="41" fillId="0" borderId="5" xfId="2" applyFont="1" applyBorder="1" applyAlignment="1">
      <alignment horizontal="center" vertical="center" wrapText="1"/>
    </xf>
    <xf numFmtId="164" fontId="16" fillId="28" borderId="12" xfId="2" applyFont="1" applyFill="1" applyBorder="1" applyAlignment="1">
      <alignment horizontal="center" vertical="center" wrapText="1"/>
    </xf>
    <xf numFmtId="0" fontId="17" fillId="5" borderId="0" xfId="47" applyFont="1" applyFill="1" applyAlignment="1">
      <alignment horizontal="center" vertical="center" wrapText="1"/>
    </xf>
    <xf numFmtId="0" fontId="16" fillId="28" borderId="12" xfId="39" applyFont="1" applyFill="1" applyBorder="1" applyAlignment="1">
      <alignment horizontal="center" vertical="center"/>
    </xf>
    <xf numFmtId="0" fontId="27" fillId="7" borderId="12" xfId="17" applyFont="1" applyFill="1" applyBorder="1" applyAlignment="1">
      <alignment horizontal="left" vertical="center"/>
    </xf>
    <xf numFmtId="0" fontId="8" fillId="7" borderId="12" xfId="17" applyFont="1" applyFill="1" applyBorder="1" applyAlignment="1">
      <alignment vertical="center"/>
    </xf>
    <xf numFmtId="0" fontId="8" fillId="7" borderId="12" xfId="17" applyFont="1" applyFill="1" applyBorder="1" applyAlignment="1">
      <alignment horizontal="center" vertical="center"/>
    </xf>
    <xf numFmtId="4" fontId="8" fillId="7" borderId="12" xfId="17" applyNumberFormat="1" applyFont="1" applyFill="1" applyBorder="1" applyAlignment="1">
      <alignment horizontal="right" vertical="center"/>
    </xf>
    <xf numFmtId="0" fontId="8" fillId="7" borderId="12" xfId="17" applyFont="1" applyFill="1" applyBorder="1" applyAlignment="1">
      <alignment horizontal="right" vertical="center"/>
    </xf>
    <xf numFmtId="0" fontId="28" fillId="7" borderId="12" xfId="17" applyFont="1" applyFill="1" applyBorder="1" applyAlignment="1">
      <alignment horizontal="left" vertical="center"/>
    </xf>
    <xf numFmtId="177" fontId="28" fillId="11" borderId="78" xfId="47" applyNumberFormat="1" applyFont="1" applyFill="1" applyBorder="1" applyAlignment="1">
      <alignment horizontal="center" vertical="center"/>
    </xf>
    <xf numFmtId="3" fontId="8" fillId="7" borderId="12" xfId="17" applyNumberFormat="1" applyFont="1" applyFill="1" applyBorder="1" applyAlignment="1">
      <alignment horizontal="right" vertical="center"/>
    </xf>
    <xf numFmtId="0" fontId="15" fillId="7" borderId="12" xfId="17" applyFont="1" applyFill="1" applyBorder="1" applyAlignment="1">
      <alignment horizontal="center" vertical="center"/>
    </xf>
    <xf numFmtId="4" fontId="15" fillId="7" borderId="12" xfId="17" applyNumberFormat="1" applyFont="1" applyFill="1" applyBorder="1" applyAlignment="1">
      <alignment horizontal="right" vertical="center"/>
    </xf>
    <xf numFmtId="168" fontId="15" fillId="7" borderId="12" xfId="17" applyNumberFormat="1" applyFont="1" applyFill="1" applyBorder="1" applyAlignment="1">
      <alignment horizontal="right" vertical="center"/>
    </xf>
    <xf numFmtId="4" fontId="15" fillId="0" borderId="0" xfId="17" applyNumberFormat="1" applyFont="1" applyAlignment="1">
      <alignment vertical="center"/>
    </xf>
    <xf numFmtId="0" fontId="15" fillId="0" borderId="0" xfId="17" applyFont="1" applyAlignment="1">
      <alignment vertical="center"/>
    </xf>
    <xf numFmtId="0" fontId="15" fillId="7" borderId="12" xfId="17" applyFont="1" applyFill="1" applyBorder="1" applyAlignment="1">
      <alignment horizontal="right" vertical="center"/>
    </xf>
    <xf numFmtId="3" fontId="15" fillId="7" borderId="12" xfId="17" applyNumberFormat="1" applyFont="1" applyFill="1" applyBorder="1" applyAlignment="1">
      <alignment horizontal="right" vertical="center"/>
    </xf>
    <xf numFmtId="9" fontId="15" fillId="0" borderId="0" xfId="17" applyNumberFormat="1" applyFont="1" applyAlignment="1">
      <alignment vertical="center"/>
    </xf>
    <xf numFmtId="4" fontId="8" fillId="0" borderId="0" xfId="17" applyNumberFormat="1" applyFont="1" applyAlignment="1">
      <alignment vertical="center"/>
    </xf>
    <xf numFmtId="174" fontId="15" fillId="7" borderId="12" xfId="17" applyNumberFormat="1" applyFont="1" applyFill="1" applyBorder="1" applyAlignment="1">
      <alignment horizontal="right" vertical="center"/>
    </xf>
    <xf numFmtId="174" fontId="8" fillId="7" borderId="12" xfId="17" applyNumberFormat="1" applyFont="1" applyFill="1" applyBorder="1" applyAlignment="1">
      <alignment horizontal="right" vertical="center"/>
    </xf>
    <xf numFmtId="177" fontId="28" fillId="11" borderId="78" xfId="47" applyNumberFormat="1" applyFont="1" applyFill="1" applyBorder="1" applyAlignment="1">
      <alignment horizontal="right" vertical="center"/>
    </xf>
    <xf numFmtId="0" fontId="15" fillId="7" borderId="12" xfId="17" applyFont="1" applyFill="1" applyBorder="1" applyAlignment="1">
      <alignment vertical="center"/>
    </xf>
    <xf numFmtId="168" fontId="8" fillId="7" borderId="12" xfId="17" applyNumberFormat="1" applyFont="1" applyFill="1" applyBorder="1" applyAlignment="1">
      <alignment horizontal="right" vertical="center"/>
    </xf>
    <xf numFmtId="4" fontId="15" fillId="21" borderId="12" xfId="17" applyNumberFormat="1" applyFont="1" applyFill="1" applyBorder="1" applyAlignment="1">
      <alignment horizontal="right" vertical="center"/>
    </xf>
    <xf numFmtId="174" fontId="15" fillId="21" borderId="12" xfId="17" applyNumberFormat="1" applyFont="1" applyFill="1" applyBorder="1" applyAlignment="1">
      <alignment horizontal="right" vertical="center"/>
    </xf>
    <xf numFmtId="3" fontId="15" fillId="21" borderId="12" xfId="17" applyNumberFormat="1" applyFont="1" applyFill="1" applyBorder="1" applyAlignment="1">
      <alignment horizontal="right" vertical="center"/>
    </xf>
    <xf numFmtId="174" fontId="8" fillId="7" borderId="15" xfId="17" applyNumberFormat="1" applyFont="1" applyFill="1" applyBorder="1" applyAlignment="1">
      <alignment horizontal="right" vertical="center"/>
    </xf>
    <xf numFmtId="174" fontId="15" fillId="7" borderId="15" xfId="17" applyNumberFormat="1" applyFont="1" applyFill="1" applyBorder="1" applyAlignment="1">
      <alignment horizontal="right" vertical="center"/>
    </xf>
    <xf numFmtId="4" fontId="16" fillId="6" borderId="17" xfId="4" applyNumberFormat="1" applyFont="1" applyFill="1" applyBorder="1" applyAlignment="1">
      <alignment horizontal="right" vertical="center"/>
    </xf>
    <xf numFmtId="168" fontId="8" fillId="7" borderId="12" xfId="17" applyNumberFormat="1" applyFont="1" applyFill="1" applyBorder="1" applyAlignment="1">
      <alignment horizontal="center" vertical="center"/>
    </xf>
    <xf numFmtId="4" fontId="27" fillId="7" borderId="12" xfId="17" applyNumberFormat="1" applyFont="1" applyFill="1" applyBorder="1" applyAlignment="1">
      <alignment horizontal="right" vertical="center"/>
    </xf>
    <xf numFmtId="0" fontId="28" fillId="0" borderId="0" xfId="17" applyFont="1" applyAlignment="1">
      <alignment vertical="center"/>
    </xf>
    <xf numFmtId="4" fontId="28" fillId="0" borderId="0" xfId="17" applyNumberFormat="1" applyFont="1" applyAlignment="1">
      <alignment vertical="center"/>
    </xf>
    <xf numFmtId="0" fontId="8" fillId="0" borderId="0" xfId="47" applyFont="1"/>
    <xf numFmtId="4" fontId="8" fillId="0" borderId="0" xfId="47" applyNumberFormat="1" applyFont="1"/>
    <xf numFmtId="0" fontId="27" fillId="0" borderId="0" xfId="17" applyFont="1" applyAlignment="1">
      <alignment vertical="center"/>
    </xf>
    <xf numFmtId="0" fontId="8" fillId="0" borderId="0" xfId="31" applyFont="1" applyAlignment="1">
      <alignment horizontal="center" vertical="center"/>
    </xf>
    <xf numFmtId="0" fontId="28" fillId="0" borderId="0" xfId="31" applyFont="1" applyAlignment="1">
      <alignment horizontal="center" vertical="center"/>
    </xf>
    <xf numFmtId="0" fontId="28" fillId="21" borderId="0" xfId="31" applyFont="1" applyFill="1" applyAlignment="1">
      <alignment horizontal="center" vertical="center"/>
    </xf>
    <xf numFmtId="14" fontId="8" fillId="0" borderId="0" xfId="31" applyNumberFormat="1" applyFont="1" applyAlignment="1">
      <alignment horizontal="center" vertical="center"/>
    </xf>
    <xf numFmtId="0" fontId="15" fillId="0" borderId="0" xfId="31" applyFont="1" applyAlignment="1">
      <alignment horizontal="center" vertical="center"/>
    </xf>
    <xf numFmtId="4" fontId="8" fillId="0" borderId="0" xfId="31" applyNumberFormat="1" applyFont="1" applyAlignment="1">
      <alignment horizontal="center" vertical="center"/>
    </xf>
    <xf numFmtId="14" fontId="8" fillId="0" borderId="0" xfId="31" applyNumberFormat="1" applyFont="1" applyAlignment="1">
      <alignment horizontal="center" vertical="center" wrapText="1"/>
    </xf>
    <xf numFmtId="10" fontId="20" fillId="3" borderId="22" xfId="25" applyNumberFormat="1" applyFont="1" applyFill="1" applyBorder="1" applyAlignment="1">
      <alignment vertical="center" wrapText="1"/>
    </xf>
    <xf numFmtId="0" fontId="27" fillId="4" borderId="0" xfId="0" applyFont="1" applyFill="1" applyAlignment="1">
      <alignment horizontal="center" vertical="center"/>
    </xf>
    <xf numFmtId="10" fontId="28" fillId="4" borderId="55" xfId="25" applyNumberFormat="1" applyFont="1" applyFill="1" applyBorder="1" applyAlignment="1">
      <alignment horizontal="center" vertical="center"/>
    </xf>
    <xf numFmtId="10" fontId="28" fillId="4" borderId="20" xfId="25" applyNumberFormat="1" applyFont="1" applyFill="1" applyBorder="1" applyAlignment="1">
      <alignment horizontal="center" vertical="center"/>
    </xf>
    <xf numFmtId="0" fontId="28" fillId="4" borderId="20" xfId="0" applyFont="1" applyFill="1" applyBorder="1" applyAlignment="1">
      <alignment horizontal="center" vertical="center" wrapText="1"/>
    </xf>
    <xf numFmtId="0" fontId="30" fillId="4" borderId="20" xfId="1" applyFont="1" applyFill="1" applyBorder="1" applyAlignment="1">
      <alignment horizontal="center" vertical="center" wrapText="1"/>
    </xf>
    <xf numFmtId="0" fontId="27" fillId="0" borderId="30" xfId="0" applyFont="1" applyBorder="1" applyAlignment="1">
      <alignment horizontal="center" vertical="center"/>
    </xf>
    <xf numFmtId="0" fontId="28" fillId="0" borderId="30" xfId="0" applyFont="1" applyBorder="1" applyAlignment="1">
      <alignment horizontal="left" vertical="center"/>
    </xf>
    <xf numFmtId="10" fontId="28" fillId="0" borderId="20" xfId="25" applyNumberFormat="1" applyFont="1" applyBorder="1" applyAlignment="1">
      <alignment horizontal="center" vertical="center"/>
    </xf>
    <xf numFmtId="0" fontId="28" fillId="0" borderId="20" xfId="0" applyFont="1" applyBorder="1" applyAlignment="1">
      <alignment horizontal="center" vertical="center" wrapText="1"/>
    </xf>
    <xf numFmtId="0" fontId="28" fillId="0" borderId="32" xfId="0" applyFont="1" applyBorder="1" applyAlignment="1">
      <alignment vertical="center"/>
    </xf>
    <xf numFmtId="10" fontId="28" fillId="0" borderId="32" xfId="25" applyNumberFormat="1" applyFont="1" applyBorder="1" applyAlignment="1">
      <alignment horizontal="center" vertical="center"/>
    </xf>
    <xf numFmtId="0" fontId="28" fillId="0" borderId="32" xfId="0" applyFont="1" applyBorder="1" applyAlignment="1">
      <alignment horizontal="center" vertical="center"/>
    </xf>
    <xf numFmtId="0" fontId="27" fillId="4" borderId="30" xfId="0" applyFont="1" applyFill="1" applyBorder="1" applyAlignment="1">
      <alignment horizontal="center" vertical="center"/>
    </xf>
    <xf numFmtId="0" fontId="30" fillId="4" borderId="20" xfId="1" applyFont="1" applyFill="1" applyBorder="1" applyAlignment="1">
      <alignment vertical="center" wrapText="1"/>
    </xf>
    <xf numFmtId="10" fontId="28" fillId="4" borderId="32" xfId="25" applyNumberFormat="1" applyFont="1" applyFill="1" applyBorder="1" applyAlignment="1">
      <alignment horizontal="center" vertical="center"/>
    </xf>
    <xf numFmtId="0" fontId="8" fillId="0" borderId="32" xfId="0" applyFont="1" applyBorder="1" applyAlignment="1">
      <alignment wrapText="1"/>
    </xf>
    <xf numFmtId="0" fontId="8" fillId="0" borderId="32" xfId="0" applyFont="1" applyBorder="1" applyAlignment="1">
      <alignment vertical="center"/>
    </xf>
    <xf numFmtId="0" fontId="8" fillId="0" borderId="32" xfId="0" applyFont="1" applyBorder="1" applyAlignment="1">
      <alignment horizontal="center"/>
    </xf>
    <xf numFmtId="0" fontId="28" fillId="0" borderId="0" xfId="0" applyFont="1"/>
    <xf numFmtId="0" fontId="28" fillId="0" borderId="0" xfId="0" applyFont="1" applyAlignment="1">
      <alignment horizontal="left" vertical="center"/>
    </xf>
    <xf numFmtId="0" fontId="8" fillId="0" borderId="20" xfId="0" applyFont="1" applyBorder="1" applyAlignment="1">
      <alignment wrapText="1"/>
    </xf>
    <xf numFmtId="0" fontId="8" fillId="0" borderId="20" xfId="0" applyFont="1" applyBorder="1" applyAlignment="1">
      <alignment vertical="center"/>
    </xf>
    <xf numFmtId="0" fontId="8" fillId="0" borderId="20" xfId="0" applyFont="1" applyBorder="1"/>
    <xf numFmtId="0" fontId="8" fillId="4" borderId="30" xfId="0" applyFont="1" applyFill="1" applyBorder="1" applyAlignment="1">
      <alignment horizontal="center" vertical="center"/>
    </xf>
    <xf numFmtId="0" fontId="28" fillId="4" borderId="0" xfId="0" applyFont="1" applyFill="1" applyAlignment="1">
      <alignment horizontal="left" vertical="center"/>
    </xf>
    <xf numFmtId="0" fontId="8" fillId="4" borderId="20" xfId="0" applyFont="1" applyFill="1" applyBorder="1" applyAlignment="1">
      <alignment horizontal="center" vertical="center"/>
    </xf>
    <xf numFmtId="0" fontId="8" fillId="4" borderId="0" xfId="0" applyFont="1" applyFill="1" applyAlignment="1">
      <alignment horizontal="center" vertical="center"/>
    </xf>
    <xf numFmtId="0" fontId="8" fillId="4" borderId="20" xfId="0" applyFont="1" applyFill="1" applyBorder="1" applyAlignment="1">
      <alignment vertical="center"/>
    </xf>
    <xf numFmtId="0" fontId="8" fillId="4" borderId="20" xfId="0" applyFont="1" applyFill="1" applyBorder="1" applyAlignment="1">
      <alignment horizontal="center"/>
    </xf>
    <xf numFmtId="0" fontId="8" fillId="4" borderId="20" xfId="0" applyFont="1" applyFill="1" applyBorder="1"/>
    <xf numFmtId="0" fontId="8" fillId="4" borderId="32" xfId="0" applyFont="1" applyFill="1" applyBorder="1" applyAlignment="1">
      <alignment horizontal="center" vertical="center"/>
    </xf>
    <xf numFmtId="0" fontId="35" fillId="0" borderId="0" xfId="0" applyFont="1"/>
    <xf numFmtId="0" fontId="8" fillId="0" borderId="5" xfId="0" applyFont="1" applyBorder="1" applyAlignment="1">
      <alignment horizontal="center" vertical="center"/>
    </xf>
    <xf numFmtId="0" fontId="8" fillId="0" borderId="5" xfId="0" applyFont="1" applyBorder="1" applyAlignment="1">
      <alignment vertical="center"/>
    </xf>
    <xf numFmtId="0" fontId="8" fillId="4" borderId="5" xfId="0" applyFont="1" applyFill="1" applyBorder="1" applyAlignment="1">
      <alignment horizontal="center" vertical="center"/>
    </xf>
    <xf numFmtId="0" fontId="8" fillId="4" borderId="5" xfId="0" applyFont="1" applyFill="1" applyBorder="1" applyAlignment="1">
      <alignment vertical="center"/>
    </xf>
    <xf numFmtId="0" fontId="15" fillId="0" borderId="0" xfId="0" applyFont="1" applyAlignment="1">
      <alignment horizontal="center"/>
    </xf>
    <xf numFmtId="0" fontId="17" fillId="5" borderId="0" xfId="31" applyFont="1" applyFill="1" applyAlignment="1">
      <alignment horizontal="left" vertical="center"/>
    </xf>
    <xf numFmtId="0" fontId="17" fillId="5" borderId="0" xfId="31" applyFont="1" applyFill="1" applyAlignment="1">
      <alignment horizontal="center" vertical="center"/>
    </xf>
    <xf numFmtId="0" fontId="8" fillId="5" borderId="0" xfId="31" applyFont="1" applyFill="1" applyAlignment="1">
      <alignment vertical="center" wrapText="1"/>
    </xf>
    <xf numFmtId="0" fontId="16" fillId="3" borderId="12" xfId="31" applyFont="1" applyFill="1" applyBorder="1" applyAlignment="1">
      <alignment horizontal="center" vertical="center" wrapText="1"/>
    </xf>
    <xf numFmtId="0" fontId="40" fillId="0" borderId="12" xfId="31" applyFont="1" applyBorder="1" applyAlignment="1">
      <alignment horizontal="center" vertical="center" wrapText="1" readingOrder="1"/>
    </xf>
    <xf numFmtId="0" fontId="40" fillId="0" borderId="12" xfId="31" applyFont="1" applyBorder="1" applyAlignment="1">
      <alignment vertical="center" wrapText="1" readingOrder="1"/>
    </xf>
    <xf numFmtId="0" fontId="42" fillId="0" borderId="12" xfId="31" applyFont="1" applyBorder="1" applyAlignment="1">
      <alignment horizontal="center" vertical="center" wrapText="1" readingOrder="1"/>
    </xf>
    <xf numFmtId="0" fontId="42" fillId="11" borderId="12" xfId="31" applyFont="1" applyFill="1" applyBorder="1" applyAlignment="1">
      <alignment horizontal="center" vertical="center" wrapText="1"/>
    </xf>
    <xf numFmtId="0" fontId="8" fillId="26" borderId="0" xfId="31" applyFont="1" applyFill="1" applyAlignment="1">
      <alignment vertical="center" wrapText="1"/>
    </xf>
    <xf numFmtId="0" fontId="8" fillId="29" borderId="0" xfId="31" applyFont="1" applyFill="1" applyAlignment="1">
      <alignment vertical="center" wrapText="1"/>
    </xf>
    <xf numFmtId="0" fontId="8" fillId="27" borderId="0" xfId="31" applyFont="1" applyFill="1" applyAlignment="1">
      <alignment vertical="center" wrapText="1"/>
    </xf>
    <xf numFmtId="0" fontId="43" fillId="0" borderId="0" xfId="31" applyFont="1" applyAlignment="1">
      <alignment vertical="center"/>
    </xf>
    <xf numFmtId="0" fontId="8" fillId="0" borderId="62" xfId="31" applyFont="1" applyBorder="1" applyAlignment="1">
      <alignment vertical="center"/>
    </xf>
    <xf numFmtId="0" fontId="16" fillId="28" borderId="62" xfId="31" applyFont="1" applyFill="1" applyBorder="1" applyAlignment="1">
      <alignment vertical="center"/>
    </xf>
    <xf numFmtId="0" fontId="8" fillId="0" borderId="62" xfId="31" applyFont="1" applyBorder="1" applyAlignment="1">
      <alignment horizontal="center" vertical="center"/>
    </xf>
    <xf numFmtId="0" fontId="16" fillId="28" borderId="62" xfId="31" applyFont="1" applyFill="1" applyBorder="1" applyAlignment="1">
      <alignment horizontal="center" vertical="center" wrapText="1"/>
    </xf>
    <xf numFmtId="3" fontId="8" fillId="0" borderId="62" xfId="31" applyNumberFormat="1" applyFont="1" applyBorder="1" applyAlignment="1">
      <alignment vertical="center" wrapText="1"/>
    </xf>
    <xf numFmtId="0" fontId="16" fillId="28" borderId="62" xfId="31" applyFont="1" applyFill="1" applyBorder="1" applyAlignment="1">
      <alignment horizontal="center" vertical="center"/>
    </xf>
    <xf numFmtId="0" fontId="27" fillId="30" borderId="62" xfId="31" applyFont="1" applyFill="1" applyBorder="1" applyAlignment="1">
      <alignment horizontal="center" vertical="center" wrapText="1"/>
    </xf>
    <xf numFmtId="0" fontId="44" fillId="0" borderId="0" xfId="31" applyFont="1" applyAlignment="1">
      <alignment vertical="center" wrapText="1"/>
    </xf>
    <xf numFmtId="0" fontId="44" fillId="0" borderId="0" xfId="31" applyFont="1" applyAlignment="1">
      <alignment vertical="center"/>
    </xf>
    <xf numFmtId="0" fontId="32" fillId="0" borderId="0" xfId="40" applyFont="1" applyAlignment="1">
      <alignment vertical="center"/>
    </xf>
    <xf numFmtId="0" fontId="28" fillId="0" borderId="0" xfId="40" applyFont="1" applyAlignment="1">
      <alignment vertical="center"/>
    </xf>
    <xf numFmtId="0" fontId="27" fillId="0" borderId="70" xfId="40" applyFont="1" applyBorder="1" applyAlignment="1">
      <alignment vertical="center"/>
    </xf>
    <xf numFmtId="0" fontId="27" fillId="0" borderId="0" xfId="40" applyFont="1" applyAlignment="1">
      <alignment vertical="center"/>
    </xf>
    <xf numFmtId="0" fontId="28" fillId="0" borderId="2" xfId="40" applyFont="1" applyBorder="1" applyAlignment="1">
      <alignment vertical="center"/>
    </xf>
    <xf numFmtId="0" fontId="8" fillId="0" borderId="0" xfId="31" applyFont="1" applyAlignment="1">
      <alignment vertical="center" wrapText="1"/>
    </xf>
    <xf numFmtId="0" fontId="8" fillId="0" borderId="0" xfId="31" applyFont="1" applyAlignment="1">
      <alignment horizontal="center" vertical="center" wrapText="1"/>
    </xf>
    <xf numFmtId="0" fontId="17" fillId="5" borderId="0" xfId="31" applyFont="1" applyFill="1" applyAlignment="1">
      <alignment horizontal="left" vertical="center" wrapText="1"/>
    </xf>
    <xf numFmtId="0" fontId="17" fillId="5" borderId="0" xfId="31" applyFont="1" applyFill="1" applyAlignment="1">
      <alignment horizontal="center" vertical="center" wrapText="1"/>
    </xf>
    <xf numFmtId="0" fontId="43" fillId="3" borderId="12" xfId="31" applyFont="1" applyFill="1" applyBorder="1" applyAlignment="1">
      <alignment vertical="center" wrapText="1"/>
    </xf>
    <xf numFmtId="166" fontId="16" fillId="3" borderId="12" xfId="31" applyNumberFormat="1" applyFont="1" applyFill="1" applyBorder="1" applyAlignment="1">
      <alignment horizontal="center" vertical="center" wrapText="1"/>
    </xf>
    <xf numFmtId="0" fontId="36" fillId="7" borderId="12" xfId="31" applyFont="1" applyFill="1" applyBorder="1" applyAlignment="1">
      <alignment horizontal="center" vertical="center"/>
    </xf>
    <xf numFmtId="0" fontId="36" fillId="7" borderId="12" xfId="31" applyFont="1" applyFill="1" applyBorder="1" applyAlignment="1">
      <alignment vertical="center"/>
    </xf>
    <xf numFmtId="164" fontId="36" fillId="7" borderId="12" xfId="21" applyFont="1" applyFill="1" applyBorder="1" applyAlignment="1">
      <alignment horizontal="center" vertical="center"/>
    </xf>
    <xf numFmtId="166" fontId="36" fillId="7" borderId="12" xfId="31" applyNumberFormat="1" applyFont="1" applyFill="1" applyBorder="1" applyAlignment="1">
      <alignment vertical="center"/>
    </xf>
    <xf numFmtId="0" fontId="26" fillId="0" borderId="0" xfId="5" applyFont="1" applyAlignment="1">
      <alignment vertical="center"/>
    </xf>
    <xf numFmtId="0" fontId="43" fillId="3" borderId="12" xfId="31" applyFont="1" applyFill="1" applyBorder="1" applyAlignment="1">
      <alignment horizontal="center" vertical="center" wrapText="1"/>
    </xf>
    <xf numFmtId="0" fontId="16" fillId="3" borderId="12" xfId="31" applyFont="1" applyFill="1" applyBorder="1" applyAlignment="1">
      <alignment vertical="center" wrapText="1"/>
    </xf>
    <xf numFmtId="0" fontId="41" fillId="3" borderId="12" xfId="31" applyFont="1" applyFill="1" applyBorder="1" applyAlignment="1">
      <alignment vertical="center" wrapText="1"/>
    </xf>
    <xf numFmtId="166" fontId="16" fillId="3" borderId="12" xfId="31" applyNumberFormat="1" applyFont="1" applyFill="1" applyBorder="1" applyAlignment="1">
      <alignment vertical="center" wrapText="1"/>
    </xf>
    <xf numFmtId="166" fontId="37" fillId="7" borderId="12" xfId="31" applyNumberFormat="1" applyFont="1" applyFill="1" applyBorder="1" applyAlignment="1">
      <alignment vertical="center"/>
    </xf>
    <xf numFmtId="0" fontId="15" fillId="7" borderId="12" xfId="31" applyFont="1" applyFill="1" applyBorder="1" applyAlignment="1">
      <alignment vertical="center" wrapText="1"/>
    </xf>
    <xf numFmtId="0" fontId="27" fillId="7" borderId="12" xfId="31" applyFont="1" applyFill="1" applyBorder="1" applyAlignment="1">
      <alignment vertical="center" wrapText="1"/>
    </xf>
    <xf numFmtId="3" fontId="15" fillId="7" borderId="12" xfId="31" applyNumberFormat="1" applyFont="1" applyFill="1" applyBorder="1" applyAlignment="1">
      <alignment vertical="center" wrapText="1"/>
    </xf>
    <xf numFmtId="166" fontId="28" fillId="7" borderId="12" xfId="31" applyNumberFormat="1" applyFont="1" applyFill="1" applyBorder="1" applyAlignment="1">
      <alignment vertical="center" wrapText="1"/>
    </xf>
    <xf numFmtId="0" fontId="28" fillId="7" borderId="12" xfId="31" applyFont="1" applyFill="1" applyBorder="1" applyAlignment="1">
      <alignment vertical="center" wrapText="1"/>
    </xf>
    <xf numFmtId="3" fontId="31" fillId="7" borderId="12" xfId="31" applyNumberFormat="1" applyFont="1" applyFill="1" applyBorder="1" applyAlignment="1">
      <alignment horizontal="center" vertical="center" wrapText="1"/>
    </xf>
    <xf numFmtId="3" fontId="28" fillId="12" borderId="12" xfId="31" applyNumberFormat="1" applyFont="1" applyFill="1" applyBorder="1" applyAlignment="1">
      <alignment vertical="center" wrapText="1"/>
    </xf>
    <xf numFmtId="0" fontId="16" fillId="13" borderId="12" xfId="31" applyFont="1" applyFill="1" applyBorder="1" applyAlignment="1">
      <alignment vertical="center" wrapText="1"/>
    </xf>
    <xf numFmtId="166" fontId="16" fillId="13" borderId="12" xfId="31" applyNumberFormat="1" applyFont="1" applyFill="1" applyBorder="1" applyAlignment="1">
      <alignment vertical="center" wrapText="1"/>
    </xf>
    <xf numFmtId="166" fontId="28" fillId="7" borderId="12" xfId="31" applyNumberFormat="1" applyFont="1" applyFill="1" applyBorder="1" applyAlignment="1">
      <alignment horizontal="center" vertical="center" wrapText="1"/>
    </xf>
    <xf numFmtId="3" fontId="28" fillId="7" borderId="12" xfId="31" applyNumberFormat="1" applyFont="1" applyFill="1" applyBorder="1" applyAlignment="1">
      <alignment vertical="center" wrapText="1"/>
    </xf>
    <xf numFmtId="3" fontId="45" fillId="7" borderId="12" xfId="31" applyNumberFormat="1" applyFont="1" applyFill="1" applyBorder="1" applyAlignment="1">
      <alignment vertical="center" wrapText="1"/>
    </xf>
    <xf numFmtId="0" fontId="26" fillId="0" borderId="0" xfId="31" applyFont="1" applyAlignment="1">
      <alignment vertical="center" wrapText="1"/>
    </xf>
    <xf numFmtId="0" fontId="26" fillId="7" borderId="12" xfId="31" applyFont="1" applyFill="1" applyBorder="1" applyAlignment="1">
      <alignment vertical="center" wrapText="1"/>
    </xf>
    <xf numFmtId="0" fontId="16" fillId="13" borderId="25" xfId="31" applyFont="1" applyFill="1" applyBorder="1" applyAlignment="1">
      <alignment vertical="center" wrapText="1"/>
    </xf>
    <xf numFmtId="0" fontId="16" fillId="13" borderId="26" xfId="31" applyFont="1" applyFill="1" applyBorder="1" applyAlignment="1">
      <alignment vertical="center" wrapText="1"/>
    </xf>
    <xf numFmtId="166" fontId="16" fillId="13" borderId="7" xfId="31" applyNumberFormat="1" applyFont="1" applyFill="1" applyBorder="1" applyAlignment="1">
      <alignment vertical="center" wrapText="1"/>
    </xf>
    <xf numFmtId="0" fontId="16" fillId="13" borderId="27" xfId="31" applyFont="1" applyFill="1" applyBorder="1" applyAlignment="1">
      <alignment vertical="center" wrapText="1"/>
    </xf>
    <xf numFmtId="0" fontId="16" fillId="14" borderId="28" xfId="31" applyFont="1" applyFill="1" applyBorder="1" applyAlignment="1">
      <alignment vertical="center"/>
    </xf>
    <xf numFmtId="0" fontId="16" fillId="14" borderId="0" xfId="31" applyFont="1" applyFill="1" applyAlignment="1">
      <alignment vertical="center"/>
    </xf>
    <xf numFmtId="166" fontId="8" fillId="7" borderId="12" xfId="31" applyNumberFormat="1" applyFont="1" applyFill="1" applyBorder="1" applyAlignment="1">
      <alignment vertical="center" wrapText="1"/>
    </xf>
    <xf numFmtId="166" fontId="27" fillId="7" borderId="12" xfId="31" applyNumberFormat="1" applyFont="1" applyFill="1" applyBorder="1" applyAlignment="1">
      <alignment vertical="center" wrapText="1"/>
    </xf>
    <xf numFmtId="0" fontId="28" fillId="7" borderId="58" xfId="31" applyFont="1" applyFill="1" applyBorder="1" applyAlignment="1">
      <alignment horizontal="left" vertical="center" wrapText="1" readingOrder="1"/>
    </xf>
    <xf numFmtId="166" fontId="28" fillId="7" borderId="13" xfId="31" applyNumberFormat="1" applyFont="1" applyFill="1" applyBorder="1" applyAlignment="1">
      <alignment horizontal="center" vertical="center" wrapText="1"/>
    </xf>
    <xf numFmtId="0" fontId="28" fillId="7" borderId="71" xfId="31" applyFont="1" applyFill="1" applyBorder="1" applyAlignment="1">
      <alignment horizontal="left" vertical="center" wrapText="1" readingOrder="1"/>
    </xf>
    <xf numFmtId="166" fontId="28" fillId="7" borderId="13" xfId="31" applyNumberFormat="1" applyFont="1" applyFill="1" applyBorder="1" applyAlignment="1">
      <alignment vertical="center" wrapText="1"/>
    </xf>
    <xf numFmtId="3" fontId="28" fillId="12" borderId="13" xfId="31" applyNumberFormat="1" applyFont="1" applyFill="1" applyBorder="1" applyAlignment="1">
      <alignment vertical="center" wrapText="1"/>
    </xf>
    <xf numFmtId="3" fontId="28" fillId="7" borderId="13" xfId="31" applyNumberFormat="1" applyFont="1" applyFill="1" applyBorder="1" applyAlignment="1">
      <alignment vertical="center" wrapText="1"/>
    </xf>
    <xf numFmtId="166" fontId="26" fillId="7" borderId="12" xfId="31" applyNumberFormat="1" applyFont="1" applyFill="1" applyBorder="1" applyAlignment="1">
      <alignment horizontal="center" vertical="center" wrapText="1"/>
    </xf>
    <xf numFmtId="0" fontId="17" fillId="7" borderId="12" xfId="31" applyFont="1" applyFill="1" applyBorder="1" applyAlignment="1">
      <alignment horizontal="left" vertical="center" wrapText="1" readingOrder="1"/>
    </xf>
    <xf numFmtId="0" fontId="28" fillId="7" borderId="12" xfId="31" applyFont="1" applyFill="1" applyBorder="1" applyAlignment="1">
      <alignment horizontal="left" vertical="center" wrapText="1" readingOrder="1"/>
    </xf>
    <xf numFmtId="166" fontId="28" fillId="7" borderId="12" xfId="31" applyNumberFormat="1" applyFont="1" applyFill="1" applyBorder="1" applyAlignment="1">
      <alignment horizontal="left" vertical="center" wrapText="1"/>
    </xf>
    <xf numFmtId="0" fontId="17" fillId="0" borderId="0" xfId="31" applyFont="1" applyAlignment="1">
      <alignment vertical="center" wrapText="1"/>
    </xf>
    <xf numFmtId="0" fontId="17" fillId="0" borderId="0" xfId="31" applyFont="1" applyAlignment="1">
      <alignment vertical="center"/>
    </xf>
    <xf numFmtId="0" fontId="32" fillId="0" borderId="0" xfId="5" applyFont="1" applyAlignment="1">
      <alignment vertical="center"/>
    </xf>
    <xf numFmtId="0" fontId="32" fillId="0" borderId="0" xfId="5" applyFont="1" applyAlignment="1">
      <alignment vertical="center" wrapText="1"/>
    </xf>
    <xf numFmtId="0" fontId="28" fillId="0" borderId="0" xfId="5" applyFont="1" applyAlignment="1">
      <alignment vertical="center" wrapText="1"/>
    </xf>
    <xf numFmtId="49" fontId="28" fillId="0" borderId="0" xfId="5" applyNumberFormat="1" applyFont="1" applyAlignment="1">
      <alignment horizontal="right" vertical="center" wrapText="1"/>
    </xf>
    <xf numFmtId="0" fontId="41" fillId="11" borderId="5" xfId="31" applyFont="1" applyFill="1" applyBorder="1" applyAlignment="1">
      <alignment vertical="center" wrapText="1" readingOrder="1"/>
    </xf>
    <xf numFmtId="0" fontId="27" fillId="0" borderId="0" xfId="5" applyFont="1" applyAlignment="1">
      <alignment vertical="center" wrapText="1"/>
    </xf>
    <xf numFmtId="0" fontId="8" fillId="0" borderId="0" xfId="41" applyFont="1" applyAlignment="1">
      <alignment vertical="center"/>
    </xf>
    <xf numFmtId="0" fontId="27" fillId="0" borderId="0" xfId="41" applyFont="1" applyAlignment="1">
      <alignment horizontal="left" vertical="center"/>
    </xf>
    <xf numFmtId="0" fontId="16" fillId="6" borderId="12" xfId="4" applyFont="1" applyFill="1" applyBorder="1" applyAlignment="1">
      <alignment horizontal="center" vertical="center" wrapText="1"/>
    </xf>
    <xf numFmtId="0" fontId="28" fillId="7" borderId="12" xfId="41" applyFont="1" applyFill="1" applyBorder="1" applyAlignment="1">
      <alignment horizontal="left" vertical="center"/>
    </xf>
    <xf numFmtId="14" fontId="8" fillId="7" borderId="12" xfId="41" applyNumberFormat="1" applyFont="1" applyFill="1" applyBorder="1" applyAlignment="1">
      <alignment horizontal="center" vertical="center"/>
    </xf>
    <xf numFmtId="3" fontId="8" fillId="7" borderId="12" xfId="41" applyNumberFormat="1" applyFont="1" applyFill="1" applyBorder="1" applyAlignment="1">
      <alignment horizontal="right" vertical="center"/>
    </xf>
    <xf numFmtId="0" fontId="8" fillId="7" borderId="12" xfId="41" applyFont="1" applyFill="1" applyBorder="1" applyAlignment="1">
      <alignment horizontal="right" vertical="center"/>
    </xf>
    <xf numFmtId="0" fontId="8" fillId="7" borderId="12" xfId="41" applyFont="1" applyFill="1" applyBorder="1" applyAlignment="1">
      <alignment horizontal="center" vertical="center"/>
    </xf>
    <xf numFmtId="3" fontId="40" fillId="7" borderId="12" xfId="41" applyNumberFormat="1" applyFont="1" applyFill="1" applyBorder="1" applyAlignment="1">
      <alignment horizontal="right" vertical="center"/>
    </xf>
    <xf numFmtId="3" fontId="16" fillId="6" borderId="12" xfId="4" applyNumberFormat="1" applyFont="1" applyFill="1" applyBorder="1" applyAlignment="1">
      <alignment horizontal="center" vertical="center" wrapText="1"/>
    </xf>
    <xf numFmtId="0" fontId="26" fillId="0" borderId="0" xfId="41" applyFont="1" applyAlignment="1">
      <alignment vertical="center"/>
    </xf>
    <xf numFmtId="0" fontId="27" fillId="0" borderId="0" xfId="41" applyFont="1" applyAlignment="1">
      <alignment vertical="center"/>
    </xf>
    <xf numFmtId="0" fontId="32" fillId="0" borderId="0" xfId="41" applyFont="1" applyAlignment="1">
      <alignment vertical="center"/>
    </xf>
    <xf numFmtId="0" fontId="28" fillId="0" borderId="0" xfId="41" applyFont="1" applyAlignment="1">
      <alignment vertical="center"/>
    </xf>
    <xf numFmtId="0" fontId="41" fillId="11" borderId="12" xfId="31" applyFont="1" applyFill="1" applyBorder="1" applyAlignment="1">
      <alignment vertical="center" wrapText="1" readingOrder="1"/>
    </xf>
    <xf numFmtId="0" fontId="8" fillId="0" borderId="12" xfId="31" applyFont="1" applyBorder="1" applyAlignment="1">
      <alignment horizontal="center" vertical="center"/>
    </xf>
    <xf numFmtId="14" fontId="8" fillId="0" borderId="12" xfId="31" applyNumberFormat="1" applyFont="1" applyBorder="1" applyAlignment="1">
      <alignment horizontal="center" vertical="center"/>
    </xf>
    <xf numFmtId="0" fontId="8" fillId="0" borderId="12" xfId="31" applyFont="1" applyBorder="1" applyAlignment="1">
      <alignment vertical="center"/>
    </xf>
    <xf numFmtId="0" fontId="17" fillId="5" borderId="0" xfId="31" applyFont="1" applyFill="1" applyAlignment="1">
      <alignment vertical="center" wrapText="1"/>
    </xf>
    <xf numFmtId="0" fontId="16" fillId="28" borderId="12" xfId="4" applyFont="1" applyFill="1" applyBorder="1" applyAlignment="1">
      <alignment horizontal="center" vertical="center" wrapText="1"/>
    </xf>
    <xf numFmtId="0" fontId="38" fillId="28" borderId="12" xfId="4" applyFont="1" applyFill="1" applyBorder="1" applyAlignment="1">
      <alignment horizontal="center" vertical="center" wrapText="1"/>
    </xf>
    <xf numFmtId="0" fontId="28" fillId="0" borderId="12" xfId="17" applyFont="1" applyBorder="1" applyAlignment="1">
      <alignment horizontal="center" vertical="center"/>
    </xf>
    <xf numFmtId="0" fontId="8" fillId="0" borderId="12" xfId="17" applyFont="1" applyBorder="1" applyAlignment="1">
      <alignment vertical="center"/>
    </xf>
    <xf numFmtId="0" fontId="8" fillId="0" borderId="12" xfId="17" applyFont="1" applyBorder="1" applyAlignment="1">
      <alignment horizontal="center" vertical="center"/>
    </xf>
    <xf numFmtId="164" fontId="8" fillId="0" borderId="12" xfId="21" applyFont="1" applyFill="1" applyBorder="1" applyAlignment="1">
      <alignment horizontal="right" vertical="center"/>
    </xf>
    <xf numFmtId="0" fontId="8" fillId="0" borderId="12" xfId="17" applyFont="1" applyBorder="1" applyAlignment="1">
      <alignment horizontal="right" vertical="center"/>
    </xf>
    <xf numFmtId="167" fontId="8" fillId="0" borderId="12" xfId="21" applyNumberFormat="1" applyFont="1" applyFill="1" applyBorder="1" applyAlignment="1">
      <alignment horizontal="right" vertical="center"/>
    </xf>
    <xf numFmtId="0" fontId="27" fillId="0" borderId="12" xfId="17" applyFont="1" applyBorder="1" applyAlignment="1">
      <alignment horizontal="center" vertical="center"/>
    </xf>
    <xf numFmtId="164" fontId="16" fillId="28" borderId="12" xfId="21" applyFont="1" applyFill="1" applyBorder="1" applyAlignment="1">
      <alignment horizontal="center" vertical="center" wrapText="1"/>
    </xf>
    <xf numFmtId="167" fontId="16" fillId="28" borderId="12" xfId="21" applyNumberFormat="1" applyFont="1" applyFill="1" applyBorder="1" applyAlignment="1">
      <alignment horizontal="center" vertical="center" wrapText="1"/>
    </xf>
    <xf numFmtId="0" fontId="49" fillId="0" borderId="0" xfId="17" applyFont="1" applyAlignment="1">
      <alignment vertical="center"/>
    </xf>
    <xf numFmtId="0" fontId="28" fillId="0" borderId="0" xfId="5" applyFont="1" applyAlignment="1">
      <alignment vertical="center"/>
    </xf>
    <xf numFmtId="0" fontId="27" fillId="0" borderId="0" xfId="5" applyFont="1" applyAlignment="1">
      <alignment vertical="center"/>
    </xf>
    <xf numFmtId="0" fontId="28" fillId="0" borderId="12" xfId="5" applyFont="1" applyBorder="1" applyAlignment="1">
      <alignment horizontal="left" vertical="center"/>
    </xf>
    <xf numFmtId="14" fontId="8" fillId="0" borderId="12" xfId="5" applyNumberFormat="1" applyFont="1" applyBorder="1" applyAlignment="1">
      <alignment horizontal="right" vertical="center"/>
    </xf>
    <xf numFmtId="0" fontId="8" fillId="0" borderId="12" xfId="5" applyFont="1" applyBorder="1" applyAlignment="1">
      <alignment horizontal="right" vertical="center"/>
    </xf>
    <xf numFmtId="0" fontId="8" fillId="0" borderId="12" xfId="5" applyFont="1" applyBorder="1" applyAlignment="1">
      <alignment horizontal="left" vertical="center"/>
    </xf>
    <xf numFmtId="0" fontId="8" fillId="0" borderId="12" xfId="5" applyFont="1" applyBorder="1" applyAlignment="1">
      <alignment horizontal="center" vertical="center"/>
    </xf>
    <xf numFmtId="0" fontId="16" fillId="28" borderId="12" xfId="31" applyFont="1" applyFill="1" applyBorder="1" applyAlignment="1">
      <alignment vertical="center"/>
    </xf>
    <xf numFmtId="14" fontId="8" fillId="7" borderId="12" xfId="41" applyNumberFormat="1" applyFont="1" applyFill="1" applyBorder="1" applyAlignment="1">
      <alignment horizontal="right" vertical="center"/>
    </xf>
    <xf numFmtId="0" fontId="39" fillId="7" borderId="12" xfId="41" applyFont="1" applyFill="1" applyBorder="1" applyAlignment="1">
      <alignment horizontal="right" vertical="center"/>
    </xf>
    <xf numFmtId="0" fontId="40" fillId="7" borderId="12" xfId="41" applyFont="1" applyFill="1" applyBorder="1" applyAlignment="1">
      <alignment horizontal="right" vertical="center"/>
    </xf>
    <xf numFmtId="0" fontId="16" fillId="6" borderId="12" xfId="31" applyFont="1" applyFill="1" applyBorder="1" applyAlignment="1">
      <alignment vertical="center"/>
    </xf>
    <xf numFmtId="0" fontId="8" fillId="0" borderId="0" xfId="31" applyFont="1" applyAlignment="1">
      <alignment horizontal="left" vertical="center" wrapText="1"/>
    </xf>
    <xf numFmtId="0" fontId="26" fillId="0" borderId="0" xfId="31" applyFont="1" applyAlignment="1">
      <alignment vertical="center"/>
    </xf>
    <xf numFmtId="0" fontId="40" fillId="16" borderId="0" xfId="31" applyFont="1" applyFill="1" applyAlignment="1">
      <alignment vertical="center"/>
    </xf>
    <xf numFmtId="0" fontId="8" fillId="17" borderId="0" xfId="31" applyFont="1" applyFill="1" applyAlignment="1">
      <alignment vertical="center"/>
    </xf>
    <xf numFmtId="0" fontId="39" fillId="0" borderId="0" xfId="31" applyFont="1" applyAlignment="1">
      <alignment horizontal="left" vertical="center" wrapText="1"/>
    </xf>
    <xf numFmtId="0" fontId="8" fillId="0" borderId="20" xfId="31" applyFont="1" applyBorder="1" applyAlignment="1">
      <alignment vertical="center" wrapText="1"/>
    </xf>
    <xf numFmtId="0" fontId="8" fillId="0" borderId="20" xfId="31" applyFont="1" applyBorder="1" applyAlignment="1">
      <alignment vertical="center"/>
    </xf>
    <xf numFmtId="0" fontId="8" fillId="18" borderId="5" xfId="31" applyFont="1" applyFill="1" applyBorder="1" applyAlignment="1">
      <alignment horizontal="left" vertical="center" wrapText="1"/>
    </xf>
    <xf numFmtId="0" fontId="50" fillId="8" borderId="29" xfId="8" applyFont="1" applyBorder="1" applyAlignment="1">
      <alignment horizontal="left" vertical="center" wrapText="1"/>
    </xf>
    <xf numFmtId="0" fontId="15" fillId="0" borderId="0" xfId="31" applyFont="1" applyAlignment="1">
      <alignment horizontal="left" vertical="center" wrapText="1"/>
    </xf>
    <xf numFmtId="0" fontId="27" fillId="0" borderId="30" xfId="31" applyFont="1" applyBorder="1" applyAlignment="1">
      <alignment vertical="center"/>
    </xf>
    <xf numFmtId="0" fontId="28" fillId="0" borderId="0" xfId="31" applyFont="1" applyAlignment="1">
      <alignment vertical="center"/>
    </xf>
    <xf numFmtId="0" fontId="28" fillId="18" borderId="5" xfId="31" applyFont="1" applyFill="1" applyBorder="1" applyAlignment="1">
      <alignment horizontal="left" vertical="center" wrapText="1"/>
    </xf>
    <xf numFmtId="0" fontId="51" fillId="8" borderId="31" xfId="8" applyFont="1" applyBorder="1" applyAlignment="1">
      <alignment horizontal="left" vertical="center" wrapText="1"/>
    </xf>
    <xf numFmtId="0" fontId="28" fillId="0" borderId="20" xfId="31" applyFont="1" applyBorder="1" applyAlignment="1">
      <alignment vertical="center"/>
    </xf>
    <xf numFmtId="0" fontId="52" fillId="8" borderId="29" xfId="8" applyFont="1" applyBorder="1" applyAlignment="1">
      <alignment horizontal="left" vertical="center" wrapText="1"/>
    </xf>
    <xf numFmtId="0" fontId="27" fillId="0" borderId="20" xfId="31" applyFont="1" applyBorder="1" applyAlignment="1">
      <alignment vertical="center"/>
    </xf>
    <xf numFmtId="0" fontId="28" fillId="0" borderId="32" xfId="31" applyFont="1" applyBorder="1" applyAlignment="1">
      <alignment vertical="center"/>
    </xf>
    <xf numFmtId="0" fontId="27" fillId="0" borderId="30" xfId="31" applyFont="1" applyBorder="1" applyAlignment="1">
      <alignment vertical="center" wrapText="1"/>
    </xf>
    <xf numFmtId="0" fontId="28" fillId="0" borderId="30" xfId="31" applyFont="1" applyBorder="1" applyAlignment="1">
      <alignment vertical="center"/>
    </xf>
    <xf numFmtId="171" fontId="28" fillId="17" borderId="6" xfId="31" applyNumberFormat="1" applyFont="1" applyFill="1" applyBorder="1" applyAlignment="1">
      <alignment horizontal="left" vertical="center" wrapText="1"/>
    </xf>
    <xf numFmtId="0" fontId="52" fillId="8" borderId="31" xfId="8" applyFont="1" applyBorder="1" applyAlignment="1">
      <alignment horizontal="left" vertical="center" wrapText="1"/>
    </xf>
    <xf numFmtId="0" fontId="28" fillId="0" borderId="34" xfId="31" applyFont="1" applyBorder="1" applyAlignment="1">
      <alignment vertical="center"/>
    </xf>
    <xf numFmtId="0" fontId="28" fillId="18" borderId="5" xfId="31" applyFont="1" applyFill="1" applyBorder="1" applyAlignment="1">
      <alignment vertical="center" wrapText="1"/>
    </xf>
    <xf numFmtId="0" fontId="52" fillId="8" borderId="19" xfId="8" applyFont="1" applyBorder="1" applyAlignment="1">
      <alignment horizontal="left" vertical="center" wrapText="1"/>
    </xf>
    <xf numFmtId="0" fontId="45" fillId="0" borderId="0" xfId="31" applyFont="1" applyAlignment="1">
      <alignment vertical="center"/>
    </xf>
    <xf numFmtId="171" fontId="28" fillId="18" borderId="5" xfId="31" applyNumberFormat="1" applyFont="1" applyFill="1" applyBorder="1" applyAlignment="1">
      <alignment horizontal="left" vertical="center" wrapText="1"/>
    </xf>
    <xf numFmtId="0" fontId="52" fillId="8" borderId="35" xfId="8" applyFont="1" applyBorder="1" applyAlignment="1">
      <alignment horizontal="left" vertical="center" wrapText="1"/>
    </xf>
    <xf numFmtId="0" fontId="8" fillId="5" borderId="0" xfId="31" applyFont="1" applyFill="1" applyAlignment="1">
      <alignment horizontal="left" vertical="center"/>
    </xf>
    <xf numFmtId="0" fontId="15" fillId="5" borderId="0" xfId="31" applyFont="1" applyFill="1" applyAlignment="1">
      <alignment horizontal="left" vertical="center"/>
    </xf>
    <xf numFmtId="0" fontId="8" fillId="5" borderId="36" xfId="31" applyFont="1" applyFill="1" applyBorder="1" applyAlignment="1">
      <alignment horizontal="left" vertical="center"/>
    </xf>
    <xf numFmtId="0" fontId="8" fillId="0" borderId="32" xfId="31" applyFont="1" applyBorder="1" applyAlignment="1">
      <alignment vertical="center"/>
    </xf>
    <xf numFmtId="171" fontId="8" fillId="18" borderId="5" xfId="31" applyNumberFormat="1" applyFont="1" applyFill="1" applyBorder="1" applyAlignment="1">
      <alignment horizontal="left" vertical="center" wrapText="1"/>
    </xf>
    <xf numFmtId="0" fontId="8" fillId="0" borderId="32" xfId="31" applyFont="1" applyBorder="1" applyAlignment="1">
      <alignment horizontal="left" vertical="center" wrapText="1"/>
    </xf>
    <xf numFmtId="0" fontId="53" fillId="0" borderId="20" xfId="31" applyFont="1" applyBorder="1" applyAlignment="1">
      <alignment vertical="center"/>
    </xf>
    <xf numFmtId="0" fontId="15" fillId="0" borderId="30" xfId="31" applyFont="1" applyBorder="1" applyAlignment="1">
      <alignment vertical="center"/>
    </xf>
    <xf numFmtId="0" fontId="8" fillId="17" borderId="5" xfId="31" applyFont="1" applyFill="1" applyBorder="1" applyAlignment="1">
      <alignment horizontal="left" vertical="center" wrapText="1"/>
    </xf>
    <xf numFmtId="0" fontId="15" fillId="5" borderId="0" xfId="31" applyFont="1" applyFill="1" applyAlignment="1">
      <alignment horizontal="left" vertical="center" wrapText="1"/>
    </xf>
    <xf numFmtId="0" fontId="8" fillId="0" borderId="37" xfId="31" applyFont="1" applyBorder="1" applyAlignment="1">
      <alignment horizontal="left" vertical="center" wrapText="1"/>
    </xf>
    <xf numFmtId="0" fontId="8" fillId="0" borderId="2" xfId="31" applyFont="1" applyBorder="1" applyAlignment="1">
      <alignment horizontal="left" vertical="center" wrapText="1"/>
    </xf>
    <xf numFmtId="0" fontId="8" fillId="0" borderId="3" xfId="31" applyFont="1" applyBorder="1" applyAlignment="1">
      <alignment horizontal="left" vertical="center" wrapText="1"/>
    </xf>
    <xf numFmtId="0" fontId="15" fillId="0" borderId="28" xfId="31" applyFont="1" applyBorder="1" applyAlignment="1">
      <alignment vertical="center"/>
    </xf>
    <xf numFmtId="0" fontId="8" fillId="0" borderId="38" xfId="31" applyFont="1" applyBorder="1" applyAlignment="1">
      <alignment horizontal="left" vertical="center" wrapText="1"/>
    </xf>
    <xf numFmtId="0" fontId="8" fillId="0" borderId="28" xfId="31" applyFont="1" applyBorder="1" applyAlignment="1">
      <alignment vertical="center"/>
    </xf>
    <xf numFmtId="0" fontId="15" fillId="0" borderId="0" xfId="31" applyFont="1" applyAlignment="1">
      <alignment horizontal="left" vertical="center"/>
    </xf>
    <xf numFmtId="0" fontId="31" fillId="0" borderId="28" xfId="31" applyFont="1" applyBorder="1" applyAlignment="1">
      <alignment vertical="center"/>
    </xf>
    <xf numFmtId="0" fontId="39" fillId="0" borderId="38" xfId="31" applyFont="1" applyBorder="1" applyAlignment="1">
      <alignment horizontal="left" vertical="center" wrapText="1"/>
    </xf>
    <xf numFmtId="0" fontId="15" fillId="9" borderId="28" xfId="31" applyFont="1" applyFill="1" applyBorder="1" applyAlignment="1">
      <alignment vertical="center"/>
    </xf>
    <xf numFmtId="0" fontId="15" fillId="9" borderId="0" xfId="31" applyFont="1" applyFill="1" applyAlignment="1">
      <alignment vertical="center"/>
    </xf>
    <xf numFmtId="0" fontId="15" fillId="9" borderId="36" xfId="31" applyFont="1" applyFill="1" applyBorder="1" applyAlignment="1">
      <alignment vertical="center"/>
    </xf>
    <xf numFmtId="0" fontId="8" fillId="9" borderId="38" xfId="31" applyFont="1" applyFill="1" applyBorder="1" applyAlignment="1">
      <alignment horizontal="left" vertical="center" wrapText="1"/>
    </xf>
    <xf numFmtId="171" fontId="8" fillId="18" borderId="18" xfId="31" applyNumberFormat="1" applyFont="1" applyFill="1" applyBorder="1" applyAlignment="1">
      <alignment horizontal="left" vertical="center" wrapText="1"/>
    </xf>
    <xf numFmtId="171" fontId="15" fillId="5" borderId="5" xfId="31" applyNumberFormat="1" applyFont="1" applyFill="1" applyBorder="1" applyAlignment="1">
      <alignment vertical="center" wrapText="1"/>
    </xf>
    <xf numFmtId="171" fontId="8" fillId="5" borderId="5" xfId="31" applyNumberFormat="1" applyFont="1" applyFill="1" applyBorder="1" applyAlignment="1">
      <alignment horizontal="left" vertical="center" wrapText="1"/>
    </xf>
    <xf numFmtId="0" fontId="8" fillId="0" borderId="9" xfId="31" applyFont="1" applyBorder="1" applyAlignment="1">
      <alignment horizontal="left" vertical="center" wrapText="1"/>
    </xf>
    <xf numFmtId="0" fontId="8" fillId="0" borderId="25" xfId="31" applyFont="1" applyBorder="1" applyAlignment="1">
      <alignment vertical="center"/>
    </xf>
    <xf numFmtId="171" fontId="8" fillId="5" borderId="20" xfId="31" applyNumberFormat="1" applyFont="1" applyFill="1" applyBorder="1" applyAlignment="1">
      <alignment horizontal="left" vertical="center" wrapText="1"/>
    </xf>
    <xf numFmtId="171" fontId="8" fillId="5" borderId="32" xfId="31" applyNumberFormat="1" applyFont="1" applyFill="1" applyBorder="1" applyAlignment="1">
      <alignment horizontal="left" vertical="center" wrapText="1"/>
    </xf>
    <xf numFmtId="171" fontId="8" fillId="17" borderId="18" xfId="31" applyNumberFormat="1" applyFont="1" applyFill="1" applyBorder="1" applyAlignment="1">
      <alignment horizontal="left" vertical="center" wrapText="1"/>
    </xf>
    <xf numFmtId="171" fontId="8" fillId="17" borderId="20" xfId="31" applyNumberFormat="1" applyFont="1" applyFill="1" applyBorder="1" applyAlignment="1">
      <alignment horizontal="left" vertical="center" wrapText="1"/>
    </xf>
    <xf numFmtId="171" fontId="8" fillId="17" borderId="19" xfId="31" applyNumberFormat="1" applyFont="1" applyFill="1" applyBorder="1" applyAlignment="1">
      <alignment horizontal="left" vertical="center" wrapText="1"/>
    </xf>
    <xf numFmtId="171" fontId="8" fillId="17" borderId="39" xfId="31" applyNumberFormat="1" applyFont="1" applyFill="1" applyBorder="1" applyAlignment="1">
      <alignment horizontal="left" vertical="center" wrapText="1"/>
    </xf>
    <xf numFmtId="0" fontId="8" fillId="17" borderId="20" xfId="31" applyFont="1" applyFill="1" applyBorder="1" applyAlignment="1">
      <alignment horizontal="left" vertical="center" wrapText="1"/>
    </xf>
    <xf numFmtId="0" fontId="8" fillId="17" borderId="19" xfId="31" applyFont="1" applyFill="1" applyBorder="1" applyAlignment="1">
      <alignment horizontal="left" vertical="center" wrapText="1"/>
    </xf>
    <xf numFmtId="0" fontId="50" fillId="5" borderId="5" xfId="8" applyFont="1" applyFill="1" applyBorder="1" applyAlignment="1">
      <alignment horizontal="left" vertical="center" wrapText="1"/>
    </xf>
    <xf numFmtId="171" fontId="8" fillId="5" borderId="18" xfId="31" applyNumberFormat="1" applyFont="1" applyFill="1" applyBorder="1" applyAlignment="1">
      <alignment horizontal="left" vertical="center" wrapText="1"/>
    </xf>
    <xf numFmtId="0" fontId="15" fillId="0" borderId="25" xfId="31" applyFont="1" applyBorder="1" applyAlignment="1">
      <alignment vertical="center"/>
    </xf>
    <xf numFmtId="0" fontId="15" fillId="0" borderId="32" xfId="31" applyFont="1" applyBorder="1" applyAlignment="1">
      <alignment vertical="center"/>
    </xf>
    <xf numFmtId="0" fontId="15" fillId="0" borderId="10" xfId="31" applyFont="1" applyBorder="1" applyAlignment="1">
      <alignment vertical="center"/>
    </xf>
    <xf numFmtId="0" fontId="15" fillId="0" borderId="20" xfId="31" applyFont="1" applyBorder="1" applyAlignment="1">
      <alignment vertical="center"/>
    </xf>
    <xf numFmtId="0" fontId="15" fillId="9" borderId="10" xfId="31" applyFont="1" applyFill="1" applyBorder="1" applyAlignment="1">
      <alignment vertical="center"/>
    </xf>
    <xf numFmtId="0" fontId="15" fillId="9" borderId="20" xfId="31" applyFont="1" applyFill="1" applyBorder="1" applyAlignment="1">
      <alignment vertical="center"/>
    </xf>
    <xf numFmtId="0" fontId="15" fillId="9" borderId="40" xfId="31" applyFont="1" applyFill="1" applyBorder="1" applyAlignment="1">
      <alignment vertical="center"/>
    </xf>
    <xf numFmtId="0" fontId="15" fillId="5" borderId="10" xfId="31" applyFont="1" applyFill="1" applyBorder="1" applyAlignment="1">
      <alignment vertical="center"/>
    </xf>
    <xf numFmtId="0" fontId="8" fillId="5" borderId="34" xfId="31" applyFont="1" applyFill="1" applyBorder="1" applyAlignment="1">
      <alignment vertical="center"/>
    </xf>
    <xf numFmtId="0" fontId="8" fillId="18" borderId="7" xfId="31" applyFont="1" applyFill="1" applyBorder="1" applyAlignment="1">
      <alignment horizontal="left" vertical="center" wrapText="1"/>
    </xf>
    <xf numFmtId="171" fontId="8" fillId="5" borderId="34" xfId="31" applyNumberFormat="1" applyFont="1" applyFill="1" applyBorder="1" applyAlignment="1">
      <alignment horizontal="left" vertical="center" wrapText="1"/>
    </xf>
    <xf numFmtId="171" fontId="8" fillId="18" borderId="7" xfId="31" applyNumberFormat="1" applyFont="1" applyFill="1" applyBorder="1" applyAlignment="1">
      <alignment horizontal="left" vertical="center" wrapText="1"/>
    </xf>
    <xf numFmtId="0" fontId="54" fillId="8" borderId="35" xfId="8" applyFont="1" applyBorder="1" applyAlignment="1">
      <alignment horizontal="left" vertical="center" wrapText="1"/>
    </xf>
    <xf numFmtId="171" fontId="8" fillId="18" borderId="26" xfId="31" applyNumberFormat="1" applyFont="1" applyFill="1" applyBorder="1" applyAlignment="1">
      <alignment horizontal="left" vertical="center" wrapText="1"/>
    </xf>
    <xf numFmtId="171" fontId="8" fillId="0" borderId="26" xfId="31" applyNumberFormat="1" applyFont="1" applyBorder="1" applyAlignment="1">
      <alignment horizontal="left" vertical="center" wrapText="1"/>
    </xf>
    <xf numFmtId="171" fontId="8" fillId="5" borderId="7" xfId="31" applyNumberFormat="1" applyFont="1" applyFill="1" applyBorder="1" applyAlignment="1">
      <alignment horizontal="left" vertical="center" wrapText="1"/>
    </xf>
    <xf numFmtId="0" fontId="8" fillId="0" borderId="41" xfId="31" applyFont="1" applyBorder="1" applyAlignment="1">
      <alignment horizontal="left" vertical="center" wrapText="1"/>
    </xf>
    <xf numFmtId="0" fontId="8" fillId="5" borderId="19" xfId="31" applyFont="1" applyFill="1" applyBorder="1" applyAlignment="1">
      <alignment vertical="center"/>
    </xf>
    <xf numFmtId="0" fontId="8" fillId="5" borderId="28" xfId="31" applyFont="1" applyFill="1" applyBorder="1" applyAlignment="1">
      <alignment vertical="center"/>
    </xf>
    <xf numFmtId="0" fontId="8" fillId="5" borderId="0" xfId="31" applyFont="1" applyFill="1" applyAlignment="1">
      <alignment vertical="center"/>
    </xf>
    <xf numFmtId="0" fontId="8" fillId="5" borderId="38" xfId="31" applyFont="1" applyFill="1" applyBorder="1" applyAlignment="1">
      <alignment vertical="center"/>
    </xf>
    <xf numFmtId="171" fontId="8" fillId="5" borderId="6" xfId="31" applyNumberFormat="1" applyFont="1" applyFill="1" applyBorder="1" applyAlignment="1">
      <alignment vertical="center"/>
    </xf>
    <xf numFmtId="171" fontId="8" fillId="17" borderId="5" xfId="31" applyNumberFormat="1" applyFont="1" applyFill="1" applyBorder="1" applyAlignment="1">
      <alignment horizontal="left" vertical="center" wrapText="1"/>
    </xf>
    <xf numFmtId="0" fontId="28" fillId="0" borderId="5" xfId="31" applyFont="1" applyBorder="1" applyAlignment="1">
      <alignment vertical="center"/>
    </xf>
    <xf numFmtId="171" fontId="28" fillId="17" borderId="9" xfId="31" applyNumberFormat="1" applyFont="1" applyFill="1" applyBorder="1" applyAlignment="1">
      <alignment horizontal="left" vertical="center" wrapText="1"/>
    </xf>
    <xf numFmtId="171" fontId="8" fillId="5" borderId="6" xfId="31" applyNumberFormat="1" applyFont="1" applyFill="1" applyBorder="1" applyAlignment="1">
      <alignment vertical="center" wrapText="1"/>
    </xf>
    <xf numFmtId="0" fontId="28" fillId="0" borderId="5" xfId="31" applyFont="1" applyBorder="1" applyAlignment="1">
      <alignment vertical="center" wrapText="1"/>
    </xf>
    <xf numFmtId="171" fontId="8" fillId="5" borderId="0" xfId="31" applyNumberFormat="1" applyFont="1" applyFill="1" applyAlignment="1">
      <alignment vertical="center" wrapText="1"/>
    </xf>
    <xf numFmtId="0" fontId="28" fillId="0" borderId="32" xfId="31" applyFont="1" applyBorder="1" applyAlignment="1">
      <alignment horizontal="left" vertical="center"/>
    </xf>
    <xf numFmtId="171" fontId="8" fillId="17" borderId="6" xfId="31" applyNumberFormat="1" applyFont="1" applyFill="1" applyBorder="1" applyAlignment="1">
      <alignment horizontal="left" vertical="center" wrapText="1"/>
    </xf>
    <xf numFmtId="0" fontId="26" fillId="0" borderId="10" xfId="31" applyFont="1" applyBorder="1" applyAlignment="1">
      <alignment vertical="center"/>
    </xf>
    <xf numFmtId="0" fontId="26" fillId="0" borderId="20" xfId="31" applyFont="1" applyBorder="1" applyAlignment="1">
      <alignment vertical="center"/>
    </xf>
    <xf numFmtId="0" fontId="26" fillId="0" borderId="40" xfId="31" applyFont="1" applyBorder="1" applyAlignment="1">
      <alignment vertical="center"/>
    </xf>
    <xf numFmtId="0" fontId="27" fillId="5" borderId="10" xfId="31" applyFont="1" applyFill="1" applyBorder="1" applyAlignment="1">
      <alignment vertical="center"/>
    </xf>
    <xf numFmtId="0" fontId="28" fillId="5" borderId="34" xfId="31" applyFont="1" applyFill="1" applyBorder="1" applyAlignment="1">
      <alignment vertical="center"/>
    </xf>
    <xf numFmtId="171" fontId="28" fillId="5" borderId="34" xfId="31" applyNumberFormat="1" applyFont="1" applyFill="1" applyBorder="1" applyAlignment="1">
      <alignment horizontal="left" vertical="center" wrapText="1"/>
    </xf>
    <xf numFmtId="171" fontId="28" fillId="18" borderId="7" xfId="31" applyNumberFormat="1" applyFont="1" applyFill="1" applyBorder="1" applyAlignment="1">
      <alignment horizontal="left" vertical="center" wrapText="1"/>
    </xf>
    <xf numFmtId="0" fontId="27" fillId="8" borderId="35" xfId="8" applyFont="1" applyBorder="1" applyAlignment="1">
      <alignment horizontal="left" vertical="center" wrapText="1"/>
    </xf>
    <xf numFmtId="171" fontId="28" fillId="18" borderId="26" xfId="31" applyNumberFormat="1" applyFont="1" applyFill="1" applyBorder="1" applyAlignment="1">
      <alignment horizontal="left" vertical="center" wrapText="1"/>
    </xf>
    <xf numFmtId="0" fontId="28" fillId="5" borderId="19" xfId="31" applyFont="1" applyFill="1" applyBorder="1" applyAlignment="1">
      <alignment vertical="center"/>
    </xf>
    <xf numFmtId="171" fontId="28" fillId="18" borderId="18" xfId="31" applyNumberFormat="1" applyFont="1" applyFill="1" applyBorder="1" applyAlignment="1">
      <alignment horizontal="left" vertical="center" wrapText="1"/>
    </xf>
    <xf numFmtId="0" fontId="26" fillId="0" borderId="32" xfId="31" applyFont="1" applyBorder="1" applyAlignment="1">
      <alignment vertical="center"/>
    </xf>
    <xf numFmtId="0" fontId="8" fillId="0" borderId="19" xfId="31" applyFont="1" applyBorder="1" applyAlignment="1">
      <alignment vertical="center"/>
    </xf>
    <xf numFmtId="171" fontId="8" fillId="18" borderId="18" xfId="31" applyNumberFormat="1" applyFont="1" applyFill="1" applyBorder="1" applyAlignment="1">
      <alignment vertical="center" wrapText="1"/>
    </xf>
    <xf numFmtId="171" fontId="8" fillId="18" borderId="20" xfId="31" applyNumberFormat="1" applyFont="1" applyFill="1" applyBorder="1" applyAlignment="1">
      <alignment vertical="center" wrapText="1"/>
    </xf>
    <xf numFmtId="171" fontId="8" fillId="18" borderId="40" xfId="31" applyNumberFormat="1" applyFont="1" applyFill="1" applyBorder="1" applyAlignment="1">
      <alignment vertical="center" wrapText="1"/>
    </xf>
    <xf numFmtId="0" fontId="15" fillId="5" borderId="20" xfId="31" applyFont="1" applyFill="1" applyBorder="1" applyAlignment="1">
      <alignment vertical="center"/>
    </xf>
    <xf numFmtId="0" fontId="15" fillId="5" borderId="40" xfId="31" applyFont="1" applyFill="1" applyBorder="1" applyAlignment="1">
      <alignment vertical="center"/>
    </xf>
    <xf numFmtId="0" fontId="15" fillId="0" borderId="11" xfId="31" applyFont="1" applyBorder="1" applyAlignment="1">
      <alignment vertical="center"/>
    </xf>
    <xf numFmtId="0" fontId="15" fillId="0" borderId="45" xfId="31" applyFont="1" applyBorder="1" applyAlignment="1">
      <alignment vertical="center"/>
    </xf>
    <xf numFmtId="171" fontId="8" fillId="17" borderId="46" xfId="31" applyNumberFormat="1" applyFont="1" applyFill="1" applyBorder="1" applyAlignment="1">
      <alignment horizontal="left" vertical="center" wrapText="1"/>
    </xf>
    <xf numFmtId="171" fontId="26" fillId="5" borderId="47" xfId="31" applyNumberFormat="1" applyFont="1" applyFill="1" applyBorder="1" applyAlignment="1">
      <alignment vertical="center" wrapText="1"/>
    </xf>
    <xf numFmtId="171" fontId="26" fillId="5" borderId="45" xfId="31" applyNumberFormat="1" applyFont="1" applyFill="1" applyBorder="1" applyAlignment="1">
      <alignment vertical="center" wrapText="1"/>
    </xf>
    <xf numFmtId="171" fontId="26" fillId="5" borderId="48" xfId="31" applyNumberFormat="1" applyFont="1" applyFill="1" applyBorder="1" applyAlignment="1">
      <alignment vertical="center" wrapText="1"/>
    </xf>
    <xf numFmtId="0" fontId="40" fillId="5" borderId="0" xfId="31" applyFont="1" applyFill="1" applyAlignment="1">
      <alignment vertical="center"/>
    </xf>
    <xf numFmtId="171" fontId="8" fillId="5" borderId="0" xfId="31" applyNumberFormat="1" applyFont="1" applyFill="1" applyAlignment="1">
      <alignment horizontal="left" vertical="center" wrapText="1"/>
    </xf>
    <xf numFmtId="0" fontId="50" fillId="5" borderId="0" xfId="8" applyFont="1" applyFill="1" applyBorder="1" applyAlignment="1">
      <alignment horizontal="left" vertical="center" wrapText="1"/>
    </xf>
    <xf numFmtId="0" fontId="8" fillId="5" borderId="0" xfId="31" applyFont="1" applyFill="1" applyAlignment="1">
      <alignment horizontal="left" vertical="center" wrapText="1"/>
    </xf>
    <xf numFmtId="0" fontId="39" fillId="5" borderId="0" xfId="31" applyFont="1" applyFill="1" applyAlignment="1">
      <alignment vertical="center"/>
    </xf>
    <xf numFmtId="171" fontId="8" fillId="17" borderId="47" xfId="31" applyNumberFormat="1" applyFont="1" applyFill="1" applyBorder="1" applyAlignment="1">
      <alignment vertical="center" wrapText="1"/>
    </xf>
    <xf numFmtId="171" fontId="8" fillId="17" borderId="45" xfId="31" applyNumberFormat="1" applyFont="1" applyFill="1" applyBorder="1" applyAlignment="1">
      <alignment vertical="center" wrapText="1"/>
    </xf>
    <xf numFmtId="171" fontId="8" fillId="17" borderId="49" xfId="31" applyNumberFormat="1" applyFont="1" applyFill="1" applyBorder="1" applyAlignment="1">
      <alignment vertical="center" wrapText="1"/>
    </xf>
    <xf numFmtId="0" fontId="17" fillId="5" borderId="0" xfId="31" applyFont="1" applyFill="1" applyAlignment="1">
      <alignment vertical="center"/>
    </xf>
    <xf numFmtId="0" fontId="27" fillId="5" borderId="0" xfId="31" applyFont="1" applyFill="1" applyAlignment="1">
      <alignment horizontal="left" vertical="center"/>
    </xf>
    <xf numFmtId="0" fontId="16" fillId="6" borderId="5" xfId="31" applyFont="1" applyFill="1" applyBorder="1" applyAlignment="1">
      <alignment horizontal="center" vertical="center"/>
    </xf>
    <xf numFmtId="3" fontId="8" fillId="0" borderId="5" xfId="31" applyNumberFormat="1" applyFont="1" applyBorder="1" applyAlignment="1">
      <alignment vertical="center" wrapText="1"/>
    </xf>
    <xf numFmtId="3" fontId="8" fillId="0" borderId="5" xfId="31" applyNumberFormat="1" applyFont="1" applyBorder="1" applyAlignment="1">
      <alignment vertical="center"/>
    </xf>
    <xf numFmtId="3" fontId="40" fillId="0" borderId="5" xfId="31" applyNumberFormat="1" applyFont="1" applyBorder="1" applyAlignment="1">
      <alignment vertical="center" wrapText="1"/>
    </xf>
    <xf numFmtId="0" fontId="32" fillId="5" borderId="0" xfId="41" applyFont="1" applyFill="1" applyAlignment="1">
      <alignment vertical="center"/>
    </xf>
    <xf numFmtId="0" fontId="28" fillId="5" borderId="0" xfId="41" applyFont="1" applyFill="1" applyAlignment="1">
      <alignment vertical="center"/>
    </xf>
    <xf numFmtId="0" fontId="16" fillId="5" borderId="0" xfId="31" applyFont="1" applyFill="1" applyAlignment="1">
      <alignment horizontal="left" vertical="center"/>
    </xf>
    <xf numFmtId="0" fontId="17" fillId="0" borderId="0" xfId="31" applyFont="1"/>
    <xf numFmtId="0" fontId="16" fillId="3" borderId="62" xfId="39" applyFont="1" applyFill="1" applyBorder="1" applyAlignment="1">
      <alignment horizontal="center" vertical="center" wrapText="1"/>
    </xf>
    <xf numFmtId="0" fontId="27" fillId="31" borderId="62" xfId="39" applyFont="1" applyFill="1" applyBorder="1" applyAlignment="1">
      <alignment horizontal="center" vertical="center" wrapText="1"/>
    </xf>
    <xf numFmtId="0" fontId="24" fillId="0" borderId="62" xfId="40" applyFont="1" applyBorder="1" applyAlignment="1">
      <alignment horizontal="center" vertical="center"/>
    </xf>
    <xf numFmtId="166" fontId="25" fillId="0" borderId="62" xfId="40" applyNumberFormat="1" applyFont="1" applyBorder="1" applyAlignment="1">
      <alignment vertical="center"/>
    </xf>
    <xf numFmtId="0" fontId="25" fillId="0" borderId="62" xfId="40" applyFont="1" applyBorder="1" applyAlignment="1">
      <alignment horizontal="center" vertical="center"/>
    </xf>
    <xf numFmtId="0" fontId="27" fillId="0" borderId="0" xfId="31" applyFont="1" applyAlignment="1">
      <alignment horizontal="left" vertical="center" wrapText="1"/>
    </xf>
    <xf numFmtId="0" fontId="25" fillId="0" borderId="62" xfId="32" applyFont="1" applyBorder="1" applyAlignment="1">
      <alignment horizontal="center" vertical="center"/>
    </xf>
    <xf numFmtId="166" fontId="25" fillId="0" borderId="62" xfId="32" applyNumberFormat="1" applyFont="1" applyBorder="1" applyAlignment="1">
      <alignment vertical="center"/>
    </xf>
    <xf numFmtId="0" fontId="32" fillId="0" borderId="0" xfId="32" applyFont="1" applyAlignment="1">
      <alignment vertical="center"/>
    </xf>
    <xf numFmtId="0" fontId="28" fillId="0" borderId="0" xfId="32" applyFont="1" applyAlignment="1">
      <alignment vertical="center"/>
    </xf>
    <xf numFmtId="0" fontId="27" fillId="0" borderId="70" xfId="32" applyFont="1" applyBorder="1" applyAlignment="1">
      <alignment vertical="center"/>
    </xf>
    <xf numFmtId="0" fontId="28" fillId="0" borderId="2" xfId="32" applyFont="1" applyBorder="1" applyAlignment="1">
      <alignment vertical="center"/>
    </xf>
    <xf numFmtId="0" fontId="16" fillId="0" borderId="0" xfId="31" applyFont="1" applyAlignment="1">
      <alignment horizontal="center" vertical="center" wrapText="1"/>
    </xf>
    <xf numFmtId="0" fontId="17" fillId="0" borderId="0" xfId="31" applyFont="1" applyAlignment="1">
      <alignment horizontal="left" vertical="center"/>
    </xf>
    <xf numFmtId="0" fontId="16" fillId="31" borderId="62" xfId="39" applyFont="1" applyFill="1" applyBorder="1" applyAlignment="1">
      <alignment horizontal="center" vertical="center" wrapText="1"/>
    </xf>
    <xf numFmtId="0" fontId="16" fillId="3" borderId="62" xfId="39" applyFont="1" applyFill="1" applyBorder="1" applyAlignment="1">
      <alignment vertical="center" wrapText="1"/>
    </xf>
    <xf numFmtId="0" fontId="24" fillId="0" borderId="62" xfId="40" applyFont="1" applyBorder="1" applyAlignment="1">
      <alignment horizontal="center" vertical="center" wrapText="1"/>
    </xf>
    <xf numFmtId="0" fontId="27" fillId="0" borderId="70" xfId="7" applyFont="1" applyBorder="1" applyAlignment="1">
      <alignment vertical="center"/>
    </xf>
    <xf numFmtId="0" fontId="27" fillId="0" borderId="0" xfId="7" applyFont="1" applyAlignment="1">
      <alignment vertical="center"/>
    </xf>
    <xf numFmtId="0" fontId="16" fillId="6" borderId="12" xfId="31" applyFont="1" applyFill="1" applyBorder="1" applyAlignment="1">
      <alignment horizontal="center" vertical="center" wrapText="1"/>
    </xf>
    <xf numFmtId="0" fontId="27" fillId="7" borderId="12" xfId="31" applyFont="1" applyFill="1" applyBorder="1" applyAlignment="1">
      <alignment vertical="center"/>
    </xf>
    <xf numFmtId="0" fontId="41" fillId="7" borderId="12" xfId="31" applyFont="1" applyFill="1" applyBorder="1" applyAlignment="1">
      <alignment vertical="center"/>
    </xf>
    <xf numFmtId="0" fontId="28" fillId="7" borderId="12" xfId="31" applyFont="1" applyFill="1" applyBorder="1" applyAlignment="1">
      <alignment vertical="center"/>
    </xf>
    <xf numFmtId="0" fontId="43" fillId="6" borderId="12" xfId="31" applyFont="1" applyFill="1" applyBorder="1" applyAlignment="1">
      <alignment vertical="center"/>
    </xf>
    <xf numFmtId="0" fontId="8" fillId="0" borderId="0" xfId="31" applyFont="1" applyAlignment="1">
      <alignment wrapText="1"/>
    </xf>
    <xf numFmtId="0" fontId="20" fillId="32" borderId="62" xfId="31" applyFont="1" applyFill="1" applyBorder="1" applyAlignment="1">
      <alignment vertical="top" wrapText="1"/>
    </xf>
    <xf numFmtId="0" fontId="20" fillId="32" borderId="62" xfId="31" applyFont="1" applyFill="1" applyBorder="1" applyAlignment="1">
      <alignment horizontal="center" vertical="center" wrapText="1"/>
    </xf>
    <xf numFmtId="0" fontId="20" fillId="32" borderId="62" xfId="31" applyFont="1" applyFill="1" applyBorder="1" applyAlignment="1">
      <alignment vertical="center" wrapText="1"/>
    </xf>
    <xf numFmtId="0" fontId="40" fillId="0" borderId="62" xfId="7" applyFont="1" applyBorder="1" applyAlignment="1">
      <alignment horizontal="left" vertical="center" wrapText="1"/>
    </xf>
    <xf numFmtId="0" fontId="40" fillId="0" borderId="62" xfId="7" applyFont="1" applyBorder="1" applyAlignment="1">
      <alignment horizontal="center" vertical="center"/>
    </xf>
    <xf numFmtId="0" fontId="40" fillId="0" borderId="62" xfId="7" applyFont="1" applyBorder="1" applyAlignment="1">
      <alignment horizontal="center" vertical="center" wrapText="1"/>
    </xf>
    <xf numFmtId="0" fontId="40" fillId="0" borderId="62" xfId="7" applyFont="1" applyBorder="1" applyAlignment="1">
      <alignment horizontal="left" vertical="center"/>
    </xf>
    <xf numFmtId="0" fontId="40" fillId="0" borderId="62" xfId="7" applyFont="1" applyBorder="1" applyAlignment="1">
      <alignment horizontal="left" vertical="top" wrapText="1"/>
    </xf>
    <xf numFmtId="0" fontId="32" fillId="0" borderId="0" xfId="7" applyFont="1" applyAlignment="1">
      <alignment vertical="center"/>
    </xf>
    <xf numFmtId="0" fontId="32" fillId="0" borderId="0" xfId="7" applyFont="1" applyAlignment="1">
      <alignment vertical="center" wrapText="1"/>
    </xf>
    <xf numFmtId="0" fontId="28" fillId="0" borderId="0" xfId="7" applyFont="1" applyAlignment="1">
      <alignment vertical="center"/>
    </xf>
    <xf numFmtId="0" fontId="28" fillId="0" borderId="0" xfId="7" applyFont="1" applyAlignment="1">
      <alignment vertical="center" wrapText="1"/>
    </xf>
    <xf numFmtId="0" fontId="27" fillId="0" borderId="70" xfId="7" applyFont="1" applyBorder="1" applyAlignment="1">
      <alignment vertical="center" wrapText="1"/>
    </xf>
    <xf numFmtId="0" fontId="28" fillId="0" borderId="2" xfId="7" applyFont="1" applyBorder="1" applyAlignment="1">
      <alignment vertical="center" wrapText="1"/>
    </xf>
    <xf numFmtId="0" fontId="15" fillId="5" borderId="0" xfId="31" applyFont="1" applyFill="1" applyAlignment="1">
      <alignment vertical="center"/>
    </xf>
    <xf numFmtId="0" fontId="15" fillId="5" borderId="0" xfId="31" applyFont="1" applyFill="1" applyAlignment="1">
      <alignment vertical="center" wrapText="1"/>
    </xf>
    <xf numFmtId="0" fontId="20" fillId="33" borderId="0" xfId="31" applyFont="1" applyFill="1" applyAlignment="1">
      <alignment horizontal="left" vertical="center" readingOrder="1"/>
    </xf>
    <xf numFmtId="0" fontId="20" fillId="33" borderId="0" xfId="31" applyFont="1" applyFill="1" applyAlignment="1">
      <alignment horizontal="left" vertical="center" wrapText="1" readingOrder="1"/>
    </xf>
    <xf numFmtId="0" fontId="20" fillId="33" borderId="0" xfId="31" applyFont="1" applyFill="1" applyAlignment="1">
      <alignment horizontal="center" vertical="center" wrapText="1" readingOrder="1"/>
    </xf>
    <xf numFmtId="0" fontId="36" fillId="22" borderId="0" xfId="31" applyFont="1" applyFill="1" applyAlignment="1">
      <alignment horizontal="left" vertical="center" readingOrder="1"/>
    </xf>
    <xf numFmtId="0" fontId="36" fillId="22" borderId="0" xfId="31" applyFont="1" applyFill="1" applyAlignment="1">
      <alignment horizontal="left" vertical="center" wrapText="1" readingOrder="1"/>
    </xf>
    <xf numFmtId="0" fontId="36" fillId="22" borderId="0" xfId="31" applyFont="1" applyFill="1" applyAlignment="1">
      <alignment horizontal="center" vertical="center" readingOrder="1"/>
    </xf>
    <xf numFmtId="0" fontId="36" fillId="34" borderId="0" xfId="31" applyFont="1" applyFill="1" applyAlignment="1">
      <alignment horizontal="left" vertical="center" wrapText="1" readingOrder="1"/>
    </xf>
    <xf numFmtId="0" fontId="36" fillId="34" borderId="0" xfId="31" applyFont="1" applyFill="1" applyAlignment="1">
      <alignment horizontal="left" vertical="center" readingOrder="1"/>
    </xf>
    <xf numFmtId="0" fontId="36" fillId="34" borderId="0" xfId="31" applyFont="1" applyFill="1" applyAlignment="1">
      <alignment horizontal="center" vertical="center" readingOrder="1"/>
    </xf>
    <xf numFmtId="0" fontId="8" fillId="22" borderId="0" xfId="31" applyFont="1" applyFill="1" applyAlignment="1">
      <alignment horizontal="center" vertical="center" readingOrder="1"/>
    </xf>
    <xf numFmtId="0" fontId="40" fillId="0" borderId="0" xfId="31" applyFont="1" applyAlignment="1">
      <alignment horizontal="center" vertical="center" wrapText="1" readingOrder="1"/>
    </xf>
    <xf numFmtId="0" fontId="40" fillId="0" borderId="0" xfId="31" applyFont="1" applyAlignment="1">
      <alignment horizontal="left" vertical="center" wrapText="1" readingOrder="1"/>
    </xf>
    <xf numFmtId="0" fontId="8" fillId="5" borderId="0" xfId="31" applyFont="1" applyFill="1" applyAlignment="1">
      <alignment horizontal="center" vertical="center"/>
    </xf>
    <xf numFmtId="0" fontId="36" fillId="5" borderId="0" xfId="42" applyFont="1" applyFill="1" applyAlignment="1">
      <alignment vertical="center"/>
    </xf>
    <xf numFmtId="0" fontId="37" fillId="5" borderId="0" xfId="42" applyFont="1" applyFill="1" applyAlignment="1">
      <alignment horizontal="center" vertical="center"/>
    </xf>
    <xf numFmtId="0" fontId="20" fillId="28" borderId="72" xfId="31" applyFont="1" applyFill="1" applyBorder="1" applyAlignment="1">
      <alignment horizontal="justify" vertical="center" wrapText="1"/>
    </xf>
    <xf numFmtId="0" fontId="37" fillId="22" borderId="0" xfId="31" applyFont="1" applyFill="1" applyAlignment="1">
      <alignment horizontal="center" vertical="center" wrapText="1" readingOrder="1"/>
    </xf>
    <xf numFmtId="0" fontId="36" fillId="22" borderId="0" xfId="31" applyFont="1" applyFill="1" applyAlignment="1">
      <alignment horizontal="center" vertical="center" wrapText="1" readingOrder="1"/>
    </xf>
    <xf numFmtId="0" fontId="37" fillId="5" borderId="0" xfId="31" applyFont="1" applyFill="1" applyAlignment="1">
      <alignment horizontal="center" vertical="center" wrapText="1" readingOrder="1"/>
    </xf>
    <xf numFmtId="0" fontId="36" fillId="5" borderId="0" xfId="31" applyFont="1" applyFill="1" applyAlignment="1">
      <alignment horizontal="left" vertical="center" wrapText="1" readingOrder="1"/>
    </xf>
    <xf numFmtId="0" fontId="36" fillId="5" borderId="0" xfId="31" applyFont="1" applyFill="1" applyAlignment="1">
      <alignment horizontal="center" vertical="center" wrapText="1" readingOrder="1"/>
    </xf>
    <xf numFmtId="0" fontId="40" fillId="22" borderId="0" xfId="31" applyFont="1" applyFill="1" applyAlignment="1">
      <alignment horizontal="center" vertical="center" wrapText="1" readingOrder="1"/>
    </xf>
    <xf numFmtId="0" fontId="37" fillId="5" borderId="0" xfId="31" applyFont="1" applyFill="1" applyAlignment="1">
      <alignment horizontal="center" vertical="center" wrapText="1"/>
    </xf>
    <xf numFmtId="0" fontId="37" fillId="5" borderId="0" xfId="31" applyFont="1" applyFill="1" applyAlignment="1">
      <alignment horizontal="justify" vertical="center" wrapText="1"/>
    </xf>
    <xf numFmtId="0" fontId="36" fillId="5" borderId="0" xfId="31" applyFont="1" applyFill="1" applyAlignment="1">
      <alignment horizontal="center" vertical="center" wrapText="1"/>
    </xf>
    <xf numFmtId="0" fontId="17" fillId="5" borderId="0" xfId="31" applyFont="1" applyFill="1" applyAlignment="1">
      <alignment horizontal="justify" vertical="center" wrapText="1"/>
    </xf>
    <xf numFmtId="0" fontId="26" fillId="22" borderId="0" xfId="31" applyFont="1" applyFill="1" applyAlignment="1">
      <alignment horizontal="left" vertical="center" wrapText="1" readingOrder="1"/>
    </xf>
    <xf numFmtId="0" fontId="36" fillId="0" borderId="0" xfId="42" applyFont="1" applyAlignment="1">
      <alignment vertical="center"/>
    </xf>
    <xf numFmtId="0" fontId="37" fillId="0" borderId="0" xfId="31" applyFont="1" applyAlignment="1">
      <alignment horizontal="center" vertical="center" wrapText="1" readingOrder="1"/>
    </xf>
    <xf numFmtId="0" fontId="26" fillId="0" borderId="0" xfId="31" applyFont="1" applyAlignment="1">
      <alignment horizontal="left" vertical="center" wrapText="1" readingOrder="1"/>
    </xf>
    <xf numFmtId="0" fontId="36" fillId="0" borderId="0" xfId="31" applyFont="1" applyAlignment="1">
      <alignment horizontal="center" vertical="center" wrapText="1" readingOrder="1"/>
    </xf>
    <xf numFmtId="0" fontId="17" fillId="5" borderId="0" xfId="43" applyFont="1" applyFill="1" applyAlignment="1">
      <alignment horizontal="left" vertical="center"/>
    </xf>
    <xf numFmtId="0" fontId="36" fillId="5" borderId="0" xfId="43" applyFont="1" applyFill="1" applyAlignment="1">
      <alignment vertical="center"/>
    </xf>
    <xf numFmtId="0" fontId="8" fillId="0" borderId="5" xfId="40" applyFont="1" applyBorder="1"/>
    <xf numFmtId="0" fontId="8" fillId="0" borderId="0" xfId="40" applyFont="1"/>
    <xf numFmtId="0" fontId="8" fillId="0" borderId="101" xfId="40" applyFont="1" applyBorder="1"/>
    <xf numFmtId="0" fontId="8" fillId="0" borderId="102" xfId="40" applyFont="1" applyBorder="1"/>
    <xf numFmtId="0" fontId="16" fillId="43" borderId="103" xfId="49" applyFont="1" applyFill="1" applyBorder="1" applyAlignment="1">
      <alignment horizontal="center" vertical="center" wrapText="1"/>
    </xf>
    <xf numFmtId="0" fontId="16" fillId="43" borderId="104" xfId="49" applyFont="1" applyFill="1" applyBorder="1" applyAlignment="1">
      <alignment horizontal="center" vertical="center" wrapText="1"/>
    </xf>
    <xf numFmtId="0" fontId="16" fillId="43" borderId="105" xfId="49" applyFont="1" applyFill="1" applyBorder="1" applyAlignment="1">
      <alignment horizontal="center" vertical="center" wrapText="1"/>
    </xf>
    <xf numFmtId="0" fontId="16" fillId="43" borderId="106" xfId="49" applyFont="1" applyFill="1" applyBorder="1" applyAlignment="1">
      <alignment horizontal="center" vertical="center" wrapText="1"/>
    </xf>
    <xf numFmtId="0" fontId="16" fillId="43" borderId="95" xfId="49" applyFont="1" applyFill="1" applyBorder="1" applyAlignment="1">
      <alignment horizontal="center" vertical="center" wrapText="1"/>
    </xf>
    <xf numFmtId="0" fontId="16" fillId="43" borderId="107" xfId="49" applyFont="1" applyFill="1" applyBorder="1" applyAlignment="1">
      <alignment horizontal="center" vertical="center" wrapText="1"/>
    </xf>
    <xf numFmtId="0" fontId="16" fillId="43" borderId="108" xfId="49" applyFont="1" applyFill="1" applyBorder="1" applyAlignment="1">
      <alignment horizontal="center" vertical="center" wrapText="1"/>
    </xf>
    <xf numFmtId="0" fontId="8" fillId="0" borderId="5" xfId="40" applyFont="1" applyBorder="1" applyAlignment="1">
      <alignment horizontal="center" vertical="center" wrapText="1"/>
    </xf>
    <xf numFmtId="0" fontId="15" fillId="0" borderId="5" xfId="40" applyFont="1" applyBorder="1" applyAlignment="1">
      <alignment horizontal="center" vertical="center" wrapText="1"/>
    </xf>
    <xf numFmtId="14" fontId="8" fillId="0" borderId="5" xfId="40" applyNumberFormat="1" applyFont="1" applyBorder="1" applyAlignment="1">
      <alignment horizontal="center" vertical="center" wrapText="1"/>
    </xf>
    <xf numFmtId="0" fontId="8" fillId="0" borderId="5" xfId="40" applyFont="1" applyBorder="1" applyAlignment="1">
      <alignment horizontal="center" vertical="center"/>
    </xf>
    <xf numFmtId="0" fontId="8" fillId="0" borderId="18" xfId="40" applyFont="1" applyBorder="1"/>
    <xf numFmtId="0" fontId="8" fillId="0" borderId="18" xfId="40" applyFont="1" applyBorder="1" applyAlignment="1">
      <alignment horizontal="center" vertical="center"/>
    </xf>
    <xf numFmtId="0" fontId="8" fillId="0" borderId="110" xfId="40" applyFont="1" applyBorder="1" applyAlignment="1">
      <alignment wrapText="1"/>
    </xf>
    <xf numFmtId="0" fontId="8" fillId="42" borderId="111" xfId="40" applyFont="1" applyFill="1" applyBorder="1"/>
    <xf numFmtId="0" fontId="8" fillId="42" borderId="0" xfId="40" applyFont="1" applyFill="1"/>
    <xf numFmtId="0" fontId="8" fillId="42" borderId="112" xfId="40" applyFont="1" applyFill="1" applyBorder="1"/>
    <xf numFmtId="0" fontId="8" fillId="0" borderId="110" xfId="40" applyFont="1" applyBorder="1" applyAlignment="1">
      <alignment horizontal="left" vertical="center" wrapText="1"/>
    </xf>
    <xf numFmtId="0" fontId="8" fillId="0" borderId="6" xfId="40" applyFont="1" applyBorder="1" applyAlignment="1">
      <alignment horizontal="center" vertical="center" wrapText="1"/>
    </xf>
    <xf numFmtId="0" fontId="8" fillId="0" borderId="7" xfId="40" applyFont="1" applyBorder="1" applyAlignment="1">
      <alignment horizontal="center" vertical="center" wrapText="1"/>
    </xf>
    <xf numFmtId="0" fontId="8" fillId="0" borderId="101" xfId="40" applyFont="1" applyBorder="1" applyAlignment="1">
      <alignment horizontal="center" vertical="center" wrapText="1"/>
    </xf>
    <xf numFmtId="0" fontId="15" fillId="0" borderId="101" xfId="40" applyFont="1" applyBorder="1" applyAlignment="1">
      <alignment horizontal="center" vertical="center" wrapText="1"/>
    </xf>
    <xf numFmtId="14" fontId="8" fillId="0" borderId="101" xfId="40" applyNumberFormat="1" applyFont="1" applyBorder="1" applyAlignment="1">
      <alignment horizontal="center" vertical="center" wrapText="1"/>
    </xf>
    <xf numFmtId="0" fontId="8" fillId="0" borderId="101" xfId="40" applyFont="1" applyBorder="1" applyAlignment="1">
      <alignment horizontal="center" vertical="center"/>
    </xf>
    <xf numFmtId="0" fontId="8" fillId="0" borderId="115" xfId="40" applyFont="1" applyBorder="1"/>
    <xf numFmtId="0" fontId="8" fillId="0" borderId="102" xfId="40" applyFont="1" applyBorder="1" applyAlignment="1">
      <alignment horizontal="center" vertical="center"/>
    </xf>
    <xf numFmtId="0" fontId="8" fillId="42" borderId="97" xfId="40" applyFont="1" applyFill="1" applyBorder="1"/>
    <xf numFmtId="0" fontId="8" fillId="42" borderId="98" xfId="40" applyFont="1" applyFill="1" applyBorder="1"/>
    <xf numFmtId="0" fontId="8" fillId="42" borderId="99" xfId="40" applyFont="1" applyFill="1" applyBorder="1"/>
    <xf numFmtId="0" fontId="8" fillId="0" borderId="8" xfId="40" applyFont="1" applyBorder="1"/>
    <xf numFmtId="0" fontId="8" fillId="5" borderId="116" xfId="40" applyFont="1" applyFill="1" applyBorder="1"/>
    <xf numFmtId="0" fontId="8" fillId="0" borderId="85" xfId="40" applyFont="1" applyBorder="1"/>
    <xf numFmtId="0" fontId="8" fillId="0" borderId="104" xfId="40" applyFont="1" applyBorder="1" applyAlignment="1">
      <alignment horizontal="center" vertical="center" wrapText="1"/>
    </xf>
    <xf numFmtId="0" fontId="8" fillId="0" borderId="104" xfId="40" applyFont="1" applyBorder="1" applyAlignment="1">
      <alignment horizontal="center" vertical="center"/>
    </xf>
    <xf numFmtId="0" fontId="8" fillId="44" borderId="5" xfId="40" applyFont="1" applyFill="1" applyBorder="1" applyAlignment="1">
      <alignment horizontal="center" vertical="center" wrapText="1"/>
    </xf>
    <xf numFmtId="0" fontId="8" fillId="0" borderId="7" xfId="40" applyFont="1" applyBorder="1" applyAlignment="1">
      <alignment horizontal="center" vertical="center"/>
    </xf>
    <xf numFmtId="0" fontId="8" fillId="0" borderId="8" xfId="40" applyFont="1" applyBorder="1" applyAlignment="1">
      <alignment horizontal="center" vertical="center" wrapText="1"/>
    </xf>
    <xf numFmtId="0" fontId="8" fillId="44" borderId="7" xfId="40" applyFont="1" applyFill="1" applyBorder="1" applyAlignment="1">
      <alignment horizontal="center" vertical="center"/>
    </xf>
    <xf numFmtId="0" fontId="8" fillId="44" borderId="101" xfId="40" applyFont="1" applyFill="1" applyBorder="1" applyAlignment="1">
      <alignment horizontal="center" vertical="center"/>
    </xf>
    <xf numFmtId="0" fontId="8" fillId="0" borderId="19" xfId="40" applyFont="1" applyBorder="1" applyAlignment="1">
      <alignment horizontal="center" vertical="center" wrapText="1"/>
    </xf>
    <xf numFmtId="0" fontId="8" fillId="0" borderId="46" xfId="40" applyFont="1" applyBorder="1" applyAlignment="1">
      <alignment horizontal="center" vertical="center" wrapText="1"/>
    </xf>
    <xf numFmtId="0" fontId="8" fillId="0" borderId="126" xfId="40" applyFont="1" applyBorder="1" applyAlignment="1">
      <alignment horizontal="center" vertical="center" wrapText="1"/>
    </xf>
    <xf numFmtId="0" fontId="8" fillId="0" borderId="127" xfId="40" applyFont="1" applyBorder="1" applyAlignment="1">
      <alignment horizontal="center" vertical="center" wrapText="1"/>
    </xf>
    <xf numFmtId="0" fontId="8" fillId="0" borderId="49" xfId="40" applyFont="1" applyBorder="1" applyAlignment="1">
      <alignment horizontal="center" vertical="center" wrapText="1"/>
    </xf>
    <xf numFmtId="0" fontId="15" fillId="0" borderId="0" xfId="40" applyFont="1" applyAlignment="1">
      <alignment horizontal="center"/>
    </xf>
    <xf numFmtId="0" fontId="15" fillId="0" borderId="0" xfId="40" applyFont="1"/>
    <xf numFmtId="9" fontId="8" fillId="0" borderId="0" xfId="50" applyFont="1" applyFill="1" applyBorder="1" applyAlignment="1">
      <alignment horizontal="center"/>
    </xf>
    <xf numFmtId="10" fontId="8" fillId="0" borderId="0" xfId="50" applyNumberFormat="1" applyFont="1" applyFill="1" applyBorder="1" applyAlignment="1">
      <alignment horizontal="center"/>
    </xf>
    <xf numFmtId="0" fontId="8" fillId="44" borderId="127" xfId="40" applyFont="1" applyFill="1" applyBorder="1" applyAlignment="1">
      <alignment horizontal="center" vertical="center" wrapText="1"/>
    </xf>
    <xf numFmtId="0" fontId="8" fillId="0" borderId="134" xfId="40" applyFont="1" applyBorder="1" applyAlignment="1">
      <alignment horizontal="center" vertical="center" wrapText="1"/>
    </xf>
    <xf numFmtId="0" fontId="8" fillId="5" borderId="7" xfId="40" applyFont="1" applyFill="1" applyBorder="1" applyAlignment="1">
      <alignment vertical="center" wrapText="1"/>
    </xf>
    <xf numFmtId="0" fontId="8" fillId="44" borderId="6" xfId="40" applyFont="1" applyFill="1" applyBorder="1" applyAlignment="1">
      <alignment vertical="center"/>
    </xf>
    <xf numFmtId="0" fontId="8" fillId="5" borderId="5" xfId="40" applyFont="1" applyFill="1" applyBorder="1" applyAlignment="1">
      <alignment vertical="center" wrapText="1"/>
    </xf>
    <xf numFmtId="0" fontId="8" fillId="44" borderId="101" xfId="40" applyFont="1" applyFill="1" applyBorder="1" applyAlignment="1">
      <alignment horizontal="center" vertical="center" wrapText="1"/>
    </xf>
    <xf numFmtId="0" fontId="8" fillId="5" borderId="101" xfId="40" applyFont="1" applyFill="1" applyBorder="1" applyAlignment="1">
      <alignment vertical="center" wrapText="1"/>
    </xf>
    <xf numFmtId="0" fontId="8" fillId="44" borderId="119" xfId="40" applyFont="1" applyFill="1" applyBorder="1" applyAlignment="1">
      <alignment horizontal="center" vertical="center" wrapText="1"/>
    </xf>
    <xf numFmtId="0" fontId="8" fillId="0" borderId="0" xfId="0" applyFont="1" applyAlignment="1">
      <alignment horizontal="left" wrapText="1"/>
    </xf>
    <xf numFmtId="0" fontId="15" fillId="0" borderId="0" xfId="0" applyFont="1"/>
    <xf numFmtId="0" fontId="8" fillId="0" borderId="80" xfId="0" applyFont="1" applyBorder="1"/>
    <xf numFmtId="0" fontId="8" fillId="40" borderId="0" xfId="0" applyFont="1" applyFill="1"/>
    <xf numFmtId="0" fontId="20" fillId="41" borderId="81" xfId="0" applyFont="1" applyFill="1" applyBorder="1" applyAlignment="1">
      <alignment horizontal="left" vertical="center" wrapText="1"/>
    </xf>
    <xf numFmtId="0" fontId="40" fillId="0" borderId="82"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83" xfId="0" applyFont="1" applyBorder="1" applyAlignment="1">
      <alignment horizontal="center" vertical="center"/>
    </xf>
    <xf numFmtId="0" fontId="8" fillId="0" borderId="84" xfId="0" applyFont="1" applyBorder="1"/>
    <xf numFmtId="0" fontId="20" fillId="41" borderId="80" xfId="0" applyFont="1" applyFill="1" applyBorder="1" applyAlignment="1">
      <alignment horizontal="left" vertical="center" wrapText="1"/>
    </xf>
    <xf numFmtId="14" fontId="40" fillId="0" borderId="83" xfId="0" applyNumberFormat="1" applyFont="1" applyBorder="1" applyAlignment="1">
      <alignment horizontal="center" vertical="center"/>
    </xf>
    <xf numFmtId="14" fontId="8" fillId="0" borderId="0" xfId="0" applyNumberFormat="1" applyFont="1"/>
    <xf numFmtId="0" fontId="8" fillId="0" borderId="0" xfId="0" applyFont="1" applyAlignment="1">
      <alignment horizontal="left" vertical="center" wrapText="1"/>
    </xf>
    <xf numFmtId="0" fontId="20" fillId="41" borderId="39" xfId="0" applyFont="1" applyFill="1" applyBorder="1" applyAlignment="1">
      <alignment horizontal="left" vertical="center" wrapText="1"/>
    </xf>
    <xf numFmtId="0" fontId="20" fillId="41" borderId="30" xfId="0" applyFont="1" applyFill="1" applyBorder="1" applyAlignment="1">
      <alignment horizontal="left" vertical="center" wrapText="1"/>
    </xf>
    <xf numFmtId="0" fontId="20" fillId="41" borderId="6" xfId="0" applyFont="1" applyFill="1" applyBorder="1" applyAlignment="1">
      <alignment horizontal="left" vertical="center" wrapText="1"/>
    </xf>
    <xf numFmtId="0" fontId="20" fillId="41" borderId="30" xfId="0" applyFont="1" applyFill="1" applyBorder="1" applyAlignment="1">
      <alignment horizontal="center" vertical="center" wrapText="1"/>
    </xf>
    <xf numFmtId="0" fontId="20" fillId="41" borderId="43" xfId="0" applyFont="1" applyFill="1" applyBorder="1" applyAlignment="1">
      <alignment horizontal="left" vertical="center" wrapText="1"/>
    </xf>
    <xf numFmtId="0" fontId="41" fillId="0" borderId="39" xfId="0" applyFont="1" applyBorder="1" applyAlignment="1">
      <alignment horizontal="left" vertical="center" wrapText="1"/>
    </xf>
    <xf numFmtId="0" fontId="55" fillId="0" borderId="44"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Alignment="1">
      <alignment horizontal="center" vertical="center" wrapText="1"/>
    </xf>
    <xf numFmtId="0" fontId="28" fillId="0" borderId="85" xfId="0" applyFont="1" applyBorder="1" applyAlignment="1">
      <alignment horizontal="left" vertical="center" wrapText="1"/>
    </xf>
    <xf numFmtId="0" fontId="28" fillId="0" borderId="86" xfId="0" applyFont="1" applyBorder="1" applyAlignment="1">
      <alignment horizontal="left" vertical="center" wrapText="1"/>
    </xf>
    <xf numFmtId="0" fontId="26" fillId="0" borderId="44" xfId="0" applyFont="1" applyBorder="1" applyAlignment="1">
      <alignment horizontal="left" vertical="center" wrapText="1"/>
    </xf>
    <xf numFmtId="0" fontId="26" fillId="0" borderId="87" xfId="0" applyFont="1" applyBorder="1" applyAlignment="1">
      <alignment horizontal="left" vertical="center" wrapText="1"/>
    </xf>
    <xf numFmtId="0" fontId="28" fillId="0" borderId="80" xfId="0" applyFont="1" applyBorder="1" applyAlignment="1">
      <alignment horizontal="center" vertical="center" wrapText="1"/>
    </xf>
    <xf numFmtId="0" fontId="28" fillId="0" borderId="88" xfId="0" applyFont="1" applyBorder="1" applyAlignment="1">
      <alignment horizontal="left" vertical="center" wrapText="1"/>
    </xf>
    <xf numFmtId="0" fontId="28" fillId="0" borderId="87" xfId="0" applyFont="1" applyBorder="1" applyAlignment="1">
      <alignment horizontal="left" vertical="center" wrapText="1"/>
    </xf>
    <xf numFmtId="0" fontId="41" fillId="0" borderId="89" xfId="0" applyFont="1" applyBorder="1" applyAlignment="1">
      <alignment horizontal="left" vertical="center" wrapText="1"/>
    </xf>
    <xf numFmtId="0" fontId="26" fillId="0" borderId="0" xfId="0" applyFont="1" applyAlignment="1">
      <alignment horizontal="center" vertical="center" wrapText="1"/>
    </xf>
    <xf numFmtId="0" fontId="28" fillId="0" borderId="44" xfId="0" applyFont="1" applyBorder="1" applyAlignment="1">
      <alignment horizontal="left" vertical="center" wrapText="1"/>
    </xf>
    <xf numFmtId="0" fontId="28" fillId="0" borderId="87" xfId="0" applyFont="1" applyBorder="1" applyAlignment="1">
      <alignment vertical="center" wrapText="1"/>
    </xf>
    <xf numFmtId="0" fontId="28" fillId="0" borderId="0" xfId="0" applyFont="1" applyAlignment="1">
      <alignment wrapText="1"/>
    </xf>
    <xf numFmtId="0" fontId="28" fillId="0" borderId="85" xfId="0" applyFont="1" applyBorder="1" applyAlignment="1">
      <alignment vertical="center" wrapText="1"/>
    </xf>
    <xf numFmtId="0" fontId="28" fillId="0" borderId="44" xfId="0" applyFont="1" applyBorder="1" applyAlignment="1">
      <alignment vertical="center" wrapText="1"/>
    </xf>
    <xf numFmtId="0" fontId="28" fillId="0" borderId="91" xfId="0" applyFont="1" applyBorder="1" applyAlignment="1">
      <alignment horizontal="left" vertical="center" wrapText="1"/>
    </xf>
    <xf numFmtId="0" fontId="42" fillId="0" borderId="0" xfId="0" applyFont="1" applyAlignment="1">
      <alignment horizontal="center"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55" fillId="0" borderId="0" xfId="0" applyFont="1" applyAlignment="1">
      <alignment horizontal="left" vertical="center" wrapText="1"/>
    </xf>
    <xf numFmtId="0" fontId="27" fillId="0" borderId="44" xfId="0" applyFont="1" applyBorder="1" applyAlignment="1">
      <alignment vertical="center" wrapText="1"/>
    </xf>
    <xf numFmtId="0" fontId="17" fillId="0" borderId="85" xfId="0" applyFont="1" applyBorder="1" applyAlignment="1">
      <alignment horizontal="left" vertical="center" wrapText="1"/>
    </xf>
    <xf numFmtId="0" fontId="28" fillId="0" borderId="8" xfId="0" applyFont="1" applyBorder="1" applyAlignment="1">
      <alignment vertical="center" wrapText="1"/>
    </xf>
    <xf numFmtId="0" fontId="55" fillId="0" borderId="44" xfId="0" applyFont="1" applyBorder="1" applyAlignment="1">
      <alignment vertical="center" wrapText="1"/>
    </xf>
    <xf numFmtId="0" fontId="41" fillId="0" borderId="44" xfId="0" applyFont="1" applyBorder="1" applyAlignment="1">
      <alignment horizontal="left" vertical="center" wrapText="1"/>
    </xf>
    <xf numFmtId="0" fontId="28" fillId="0" borderId="90" xfId="0" applyFont="1" applyBorder="1" applyAlignment="1">
      <alignment horizontal="center" vertical="center" wrapText="1"/>
    </xf>
    <xf numFmtId="0" fontId="28" fillId="0" borderId="92" xfId="0" applyFont="1" applyBorder="1" applyAlignment="1">
      <alignment horizontal="left" vertical="center" wrapText="1"/>
    </xf>
    <xf numFmtId="0" fontId="28" fillId="0" borderId="0" xfId="0" applyFont="1" applyAlignment="1">
      <alignment vertical="center" wrapText="1"/>
    </xf>
    <xf numFmtId="0" fontId="40" fillId="0" borderId="44" xfId="0" applyFont="1" applyBorder="1" applyAlignment="1">
      <alignment horizontal="left" vertical="center" wrapText="1"/>
    </xf>
    <xf numFmtId="0" fontId="27" fillId="0" borderId="44" xfId="0" applyFont="1" applyBorder="1" applyAlignment="1">
      <alignment horizontal="left" vertical="center" wrapText="1"/>
    </xf>
    <xf numFmtId="0" fontId="28" fillId="0" borderId="87" xfId="0" applyFont="1" applyBorder="1"/>
    <xf numFmtId="0" fontId="28" fillId="0" borderId="85" xfId="0" applyFont="1" applyBorder="1" applyAlignment="1">
      <alignment horizontal="left"/>
    </xf>
    <xf numFmtId="0" fontId="27" fillId="0" borderId="89" xfId="0" applyFont="1" applyBorder="1" applyAlignment="1">
      <alignment horizontal="left" vertical="center" wrapText="1"/>
    </xf>
    <xf numFmtId="0" fontId="26" fillId="0" borderId="0" xfId="0" applyFont="1" applyAlignment="1">
      <alignment wrapText="1"/>
    </xf>
    <xf numFmtId="0" fontId="55" fillId="0" borderId="93" xfId="0" applyFont="1" applyBorder="1" applyAlignment="1">
      <alignment vertical="center" wrapText="1"/>
    </xf>
    <xf numFmtId="0" fontId="8" fillId="0" borderId="85" xfId="0" applyFont="1" applyBorder="1" applyAlignment="1">
      <alignment horizontal="left" vertical="center"/>
    </xf>
    <xf numFmtId="15" fontId="8" fillId="0" borderId="0" xfId="0" applyNumberFormat="1" applyFont="1"/>
    <xf numFmtId="0" fontId="28" fillId="0" borderId="5" xfId="0" applyFont="1" applyBorder="1" applyAlignment="1">
      <alignment vertical="center" wrapText="1"/>
    </xf>
    <xf numFmtId="0" fontId="55" fillId="0" borderId="18" xfId="0" applyFont="1" applyBorder="1" applyAlignment="1">
      <alignment horizontal="left" vertical="center" wrapText="1"/>
    </xf>
    <xf numFmtId="0" fontId="8" fillId="0" borderId="85" xfId="0" applyFont="1" applyBorder="1" applyAlignment="1">
      <alignment horizontal="center" vertical="center"/>
    </xf>
    <xf numFmtId="0" fontId="26" fillId="0" borderId="26" xfId="0" applyFont="1" applyBorder="1" applyAlignment="1">
      <alignment horizontal="center" vertical="center" wrapText="1"/>
    </xf>
    <xf numFmtId="0" fontId="8" fillId="0" borderId="34" xfId="0" applyFont="1" applyBorder="1" applyAlignment="1">
      <alignment horizontal="center" vertical="center"/>
    </xf>
    <xf numFmtId="0" fontId="28" fillId="21" borderId="44" xfId="0" applyFont="1" applyFill="1" applyBorder="1" applyAlignment="1">
      <alignment horizontal="left" vertical="center" wrapText="1"/>
    </xf>
    <xf numFmtId="0" fontId="28" fillId="21" borderId="44" xfId="0" applyFont="1" applyFill="1" applyBorder="1" applyAlignment="1">
      <alignment vertical="center" wrapText="1"/>
    </xf>
    <xf numFmtId="0" fontId="28" fillId="21" borderId="8" xfId="0" applyFont="1" applyFill="1" applyBorder="1" applyAlignment="1">
      <alignment horizontal="left" vertical="center" wrapText="1"/>
    </xf>
    <xf numFmtId="0" fontId="28" fillId="21" borderId="0" xfId="0" applyFont="1" applyFill="1" applyAlignment="1">
      <alignment horizontal="center" vertical="center" wrapText="1"/>
    </xf>
    <xf numFmtId="0" fontId="28" fillId="21" borderId="85" xfId="0" applyFont="1" applyFill="1" applyBorder="1" applyAlignment="1">
      <alignment horizontal="left" vertical="center" wrapText="1"/>
    </xf>
    <xf numFmtId="0" fontId="28" fillId="21" borderId="0" xfId="0" applyFont="1" applyFill="1" applyAlignment="1">
      <alignment vertical="center"/>
    </xf>
    <xf numFmtId="0" fontId="55" fillId="0" borderId="26" xfId="0" applyFont="1" applyBorder="1" applyAlignment="1">
      <alignment vertical="center" wrapText="1"/>
    </xf>
    <xf numFmtId="0" fontId="28" fillId="0" borderId="0" xfId="0" applyFont="1" applyAlignment="1">
      <alignment horizontal="left"/>
    </xf>
    <xf numFmtId="0" fontId="41" fillId="0" borderId="0" xfId="0" applyFont="1" applyAlignment="1">
      <alignment horizontal="justify" vertical="center"/>
    </xf>
    <xf numFmtId="0" fontId="40" fillId="0" borderId="0" xfId="0" applyFont="1" applyAlignment="1">
      <alignment horizontal="justify" vertical="center"/>
    </xf>
    <xf numFmtId="0" fontId="8" fillId="0" borderId="0" xfId="0" applyFont="1" applyAlignment="1">
      <alignment horizontal="justify" vertical="center"/>
    </xf>
    <xf numFmtId="0" fontId="15" fillId="0" borderId="0" xfId="0" applyFont="1" applyAlignment="1">
      <alignment horizontal="left" vertical="center"/>
    </xf>
    <xf numFmtId="0" fontId="20" fillId="39" borderId="50" xfId="0" applyFont="1" applyFill="1" applyBorder="1" applyAlignment="1">
      <alignment vertical="center"/>
    </xf>
    <xf numFmtId="0" fontId="40" fillId="20" borderId="0" xfId="0" applyFont="1" applyFill="1" applyAlignment="1">
      <alignment vertical="center"/>
    </xf>
    <xf numFmtId="0" fontId="40" fillId="0" borderId="0" xfId="0" applyFont="1" applyAlignment="1">
      <alignment vertical="center"/>
    </xf>
    <xf numFmtId="0" fontId="40" fillId="20" borderId="0" xfId="0" applyFont="1" applyFill="1" applyAlignment="1">
      <alignment horizontal="left" vertical="center"/>
    </xf>
    <xf numFmtId="0" fontId="40" fillId="0" borderId="0" xfId="0" applyFont="1" applyAlignment="1">
      <alignment horizontal="left" vertical="center"/>
    </xf>
    <xf numFmtId="0" fontId="20" fillId="32" borderId="75" xfId="0" applyFont="1" applyFill="1" applyBorder="1" applyAlignment="1">
      <alignment horizontal="center" vertical="center" wrapText="1"/>
    </xf>
    <xf numFmtId="0" fontId="20" fillId="32" borderId="76" xfId="0" applyFont="1" applyFill="1" applyBorder="1" applyAlignment="1">
      <alignment horizontal="center" vertical="center" wrapText="1"/>
    </xf>
    <xf numFmtId="0" fontId="20" fillId="32" borderId="65" xfId="0" applyFont="1" applyFill="1" applyBorder="1" applyAlignment="1">
      <alignment horizontal="center" vertical="center" wrapText="1"/>
    </xf>
    <xf numFmtId="0" fontId="20" fillId="32" borderId="62" xfId="0" applyFont="1" applyFill="1" applyBorder="1" applyAlignment="1">
      <alignment horizontal="center" vertical="center" wrapText="1"/>
    </xf>
    <xf numFmtId="167" fontId="28" fillId="20" borderId="12" xfId="21" applyNumberFormat="1" applyFont="1" applyFill="1" applyBorder="1" applyAlignment="1">
      <alignment horizontal="left" vertical="center"/>
    </xf>
    <xf numFmtId="167" fontId="28" fillId="20" borderId="12" xfId="21" applyNumberFormat="1" applyFont="1" applyFill="1" applyBorder="1" applyAlignment="1">
      <alignment horizontal="center" vertical="center"/>
    </xf>
    <xf numFmtId="0" fontId="40" fillId="0" borderId="76" xfId="46" applyFont="1" applyBorder="1" applyAlignment="1">
      <alignment horizontal="center" vertical="center"/>
    </xf>
    <xf numFmtId="0" fontId="40" fillId="0" borderId="65" xfId="46" applyFont="1" applyBorder="1" applyAlignment="1">
      <alignment horizontal="center" vertical="center"/>
    </xf>
    <xf numFmtId="0" fontId="40" fillId="0" borderId="76" xfId="7" applyFont="1" applyBorder="1" applyAlignment="1">
      <alignment horizontal="center" vertical="center"/>
    </xf>
    <xf numFmtId="167" fontId="28" fillId="0" borderId="12" xfId="21" quotePrefix="1" applyNumberFormat="1" applyFont="1" applyBorder="1" applyAlignment="1">
      <alignment horizontal="left" vertical="center"/>
    </xf>
    <xf numFmtId="167" fontId="28" fillId="0" borderId="12" xfId="21" quotePrefix="1" applyNumberFormat="1" applyFont="1" applyBorder="1" applyAlignment="1">
      <alignment horizontal="center" vertical="center"/>
    </xf>
    <xf numFmtId="0" fontId="20" fillId="32" borderId="76" xfId="0" applyFont="1" applyFill="1" applyBorder="1" applyAlignment="1">
      <alignment vertical="center" wrapText="1"/>
    </xf>
    <xf numFmtId="0" fontId="20" fillId="32" borderId="65" xfId="0" applyFont="1" applyFill="1" applyBorder="1" applyAlignment="1">
      <alignment vertical="center" wrapText="1"/>
    </xf>
    <xf numFmtId="0" fontId="20" fillId="32" borderId="62" xfId="0" applyFont="1" applyFill="1" applyBorder="1" applyAlignment="1">
      <alignment vertical="center" wrapText="1"/>
    </xf>
    <xf numFmtId="0" fontId="40" fillId="0" borderId="76" xfId="7" applyFont="1" applyBorder="1" applyAlignment="1">
      <alignment horizontal="center" vertical="center" wrapText="1"/>
    </xf>
    <xf numFmtId="0" fontId="40" fillId="0" borderId="77" xfId="46" applyFont="1" applyBorder="1" applyAlignment="1">
      <alignment horizontal="center" vertical="center"/>
    </xf>
    <xf numFmtId="176" fontId="40" fillId="0" borderId="62" xfId="7" applyNumberFormat="1" applyFont="1" applyBorder="1" applyAlignment="1">
      <alignment horizontal="left" vertical="center" wrapText="1"/>
    </xf>
    <xf numFmtId="0" fontId="28" fillId="0" borderId="0" xfId="14" applyFont="1" applyAlignment="1">
      <alignment horizontal="center" vertical="center"/>
    </xf>
    <xf numFmtId="0" fontId="27" fillId="0" borderId="0" xfId="14" applyFont="1" applyAlignment="1">
      <alignment horizontal="right" vertical="center"/>
    </xf>
    <xf numFmtId="0" fontId="28" fillId="0" borderId="0" xfId="14" applyFont="1" applyAlignment="1">
      <alignment vertical="center"/>
    </xf>
    <xf numFmtId="0" fontId="27" fillId="0" borderId="0" xfId="14" applyFont="1" applyAlignment="1">
      <alignment horizontal="left" vertical="center" wrapText="1"/>
    </xf>
    <xf numFmtId="0" fontId="27" fillId="0" borderId="0" xfId="14" applyFont="1" applyAlignment="1">
      <alignment horizontal="center" vertical="center"/>
    </xf>
    <xf numFmtId="169" fontId="43" fillId="0" borderId="0" xfId="38" applyNumberFormat="1" applyFont="1" applyAlignment="1"/>
    <xf numFmtId="0" fontId="28" fillId="0" borderId="0" xfId="14" applyFont="1" applyAlignment="1">
      <alignment horizontal="left" vertical="center"/>
    </xf>
    <xf numFmtId="0" fontId="27" fillId="0" borderId="0" xfId="14" applyFont="1" applyAlignment="1">
      <alignment vertical="center"/>
    </xf>
    <xf numFmtId="0" fontId="16" fillId="24" borderId="60" xfId="14" applyFont="1" applyFill="1" applyBorder="1" applyAlignment="1">
      <alignment horizontal="center" vertical="center"/>
    </xf>
    <xf numFmtId="0" fontId="20" fillId="25" borderId="60" xfId="14" applyFont="1" applyFill="1" applyBorder="1" applyAlignment="1">
      <alignment horizontal="center" vertical="center"/>
    </xf>
    <xf numFmtId="0" fontId="20" fillId="24" borderId="60" xfId="14" applyFont="1" applyFill="1" applyBorder="1" applyAlignment="1">
      <alignment horizontal="center" vertical="center"/>
    </xf>
    <xf numFmtId="170" fontId="27" fillId="9" borderId="0" xfId="14" applyNumberFormat="1" applyFont="1" applyFill="1" applyAlignment="1">
      <alignment vertical="center"/>
    </xf>
    <xf numFmtId="0" fontId="43" fillId="9" borderId="0" xfId="14" applyFont="1" applyFill="1" applyAlignment="1">
      <alignment horizontal="left" vertical="center"/>
    </xf>
    <xf numFmtId="170" fontId="28" fillId="26" borderId="0" xfId="9" applyNumberFormat="1" applyFont="1" applyFill="1" applyAlignment="1">
      <alignment horizontal="center" vertical="center"/>
    </xf>
    <xf numFmtId="170" fontId="28" fillId="26" borderId="0" xfId="9" applyNumberFormat="1" applyFont="1" applyFill="1" applyAlignment="1">
      <alignment vertical="center"/>
    </xf>
    <xf numFmtId="0" fontId="28" fillId="26" borderId="0" xfId="14" applyFont="1" applyFill="1" applyAlignment="1">
      <alignment horizontal="left" vertical="center"/>
    </xf>
    <xf numFmtId="170" fontId="28" fillId="5" borderId="0" xfId="9" applyNumberFormat="1" applyFont="1" applyFill="1" applyAlignment="1">
      <alignment horizontal="center" vertical="center"/>
    </xf>
    <xf numFmtId="170" fontId="28" fillId="5" borderId="0" xfId="9" applyNumberFormat="1" applyFont="1" applyFill="1" applyAlignment="1">
      <alignment vertical="center"/>
    </xf>
    <xf numFmtId="0" fontId="28" fillId="5" borderId="0" xfId="14" applyFont="1" applyFill="1" applyAlignment="1">
      <alignment horizontal="left" vertical="center"/>
    </xf>
    <xf numFmtId="170" fontId="27" fillId="10" borderId="0" xfId="14" applyNumberFormat="1" applyFont="1" applyFill="1" applyAlignment="1">
      <alignment vertical="center"/>
    </xf>
    <xf numFmtId="0" fontId="43" fillId="10" borderId="0" xfId="14" applyFont="1" applyFill="1" applyAlignment="1">
      <alignment horizontal="left" vertical="center"/>
    </xf>
    <xf numFmtId="170" fontId="16" fillId="24" borderId="60" xfId="14" applyNumberFormat="1" applyFont="1" applyFill="1" applyBorder="1" applyAlignment="1">
      <alignment horizontal="center" vertical="center"/>
    </xf>
    <xf numFmtId="0" fontId="27" fillId="21" borderId="0" xfId="14" applyFont="1" applyFill="1" applyAlignment="1">
      <alignment horizontal="left" vertical="center" wrapText="1"/>
    </xf>
    <xf numFmtId="170" fontId="28" fillId="0" borderId="0" xfId="9" applyNumberFormat="1" applyFont="1" applyAlignment="1">
      <alignment vertical="center"/>
    </xf>
    <xf numFmtId="0" fontId="16" fillId="5" borderId="0" xfId="14" applyFont="1" applyFill="1" applyAlignment="1">
      <alignment horizontal="center" vertical="center"/>
    </xf>
    <xf numFmtId="0" fontId="16" fillId="5" borderId="0" xfId="14" applyFont="1" applyFill="1" applyAlignment="1">
      <alignment vertical="center"/>
    </xf>
    <xf numFmtId="170" fontId="16" fillId="5" borderId="0" xfId="14" applyNumberFormat="1" applyFont="1" applyFill="1" applyAlignment="1">
      <alignment horizontal="center" vertical="center"/>
    </xf>
    <xf numFmtId="0" fontId="27" fillId="21" borderId="0" xfId="14" applyFont="1" applyFill="1" applyAlignment="1">
      <alignment horizontal="left" vertical="center"/>
    </xf>
    <xf numFmtId="0" fontId="16" fillId="28" borderId="5" xfId="0" applyFont="1" applyFill="1" applyBorder="1" applyAlignment="1">
      <alignment horizontal="center" vertical="center" wrapText="1"/>
    </xf>
    <xf numFmtId="164" fontId="16" fillId="28" borderId="5" xfId="2" applyFont="1" applyFill="1" applyBorder="1" applyAlignment="1">
      <alignment horizontal="center" vertical="center" wrapText="1"/>
    </xf>
    <xf numFmtId="3" fontId="8" fillId="4" borderId="5" xfId="0" applyNumberFormat="1" applyFont="1" applyFill="1" applyBorder="1" applyAlignment="1">
      <alignment horizontal="center" vertical="center"/>
    </xf>
    <xf numFmtId="164" fontId="8" fillId="4" borderId="5" xfId="2" applyFont="1" applyFill="1" applyBorder="1" applyAlignment="1">
      <alignment vertical="center" wrapText="1"/>
    </xf>
    <xf numFmtId="3" fontId="8" fillId="4" borderId="5" xfId="0" applyNumberFormat="1" applyFont="1" applyFill="1" applyBorder="1" applyAlignment="1">
      <alignment vertical="center" wrapText="1"/>
    </xf>
    <xf numFmtId="3" fontId="8" fillId="4" borderId="5" xfId="0" applyNumberFormat="1" applyFont="1" applyFill="1" applyBorder="1" applyAlignment="1">
      <alignment horizontal="center" vertical="center" wrapText="1"/>
    </xf>
    <xf numFmtId="3" fontId="8" fillId="0" borderId="5" xfId="0" applyNumberFormat="1" applyFont="1" applyBorder="1" applyAlignment="1">
      <alignment vertical="center" wrapText="1"/>
    </xf>
    <xf numFmtId="3" fontId="8" fillId="0" borderId="5" xfId="0" applyNumberFormat="1" applyFont="1" applyBorder="1" applyAlignment="1">
      <alignment horizontal="center" vertical="center" wrapText="1"/>
    </xf>
    <xf numFmtId="164" fontId="8" fillId="0" borderId="5" xfId="2" applyFont="1" applyBorder="1" applyAlignment="1">
      <alignment vertical="center" wrapText="1"/>
    </xf>
    <xf numFmtId="164" fontId="8" fillId="0" borderId="5" xfId="2" applyFont="1" applyBorder="1"/>
    <xf numFmtId="3" fontId="8" fillId="0" borderId="5" xfId="0" applyNumberFormat="1" applyFont="1" applyBorder="1" applyAlignment="1">
      <alignment wrapText="1"/>
    </xf>
    <xf numFmtId="0" fontId="8" fillId="0" borderId="5" xfId="0" applyFont="1" applyBorder="1" applyAlignment="1">
      <alignment horizontal="center" vertical="center" wrapText="1"/>
    </xf>
    <xf numFmtId="164" fontId="8" fillId="0" borderId="5" xfId="2" applyFont="1" applyBorder="1" applyAlignment="1">
      <alignment vertical="center"/>
    </xf>
    <xf numFmtId="3" fontId="8" fillId="4" borderId="5" xfId="0" applyNumberFormat="1" applyFont="1" applyFill="1" applyBorder="1" applyAlignment="1">
      <alignment wrapText="1"/>
    </xf>
    <xf numFmtId="0" fontId="8" fillId="4" borderId="5" xfId="0" applyFont="1" applyFill="1" applyBorder="1" applyAlignment="1">
      <alignment horizontal="center" vertical="center" wrapText="1"/>
    </xf>
    <xf numFmtId="164" fontId="8" fillId="4" borderId="5" xfId="2" applyFont="1" applyFill="1" applyBorder="1"/>
    <xf numFmtId="164" fontId="8" fillId="4" borderId="5" xfId="2" applyFont="1" applyFill="1" applyBorder="1" applyAlignment="1">
      <alignment horizontal="right" vertical="center"/>
    </xf>
    <xf numFmtId="3" fontId="8" fillId="0" borderId="5" xfId="0" applyNumberFormat="1" applyFont="1" applyBorder="1" applyAlignment="1">
      <alignment horizontal="center" vertical="center"/>
    </xf>
    <xf numFmtId="3" fontId="40" fillId="0" borderId="5" xfId="0" applyNumberFormat="1" applyFont="1" applyBorder="1" applyAlignment="1">
      <alignment vertical="center" wrapText="1"/>
    </xf>
    <xf numFmtId="164" fontId="8" fillId="4" borderId="5" xfId="2" applyFont="1" applyFill="1" applyBorder="1" applyAlignment="1">
      <alignment vertical="center"/>
    </xf>
    <xf numFmtId="3" fontId="40" fillId="4" borderId="5" xfId="0" applyNumberFormat="1" applyFont="1" applyFill="1" applyBorder="1" applyAlignment="1">
      <alignment vertical="center" wrapText="1"/>
    </xf>
    <xf numFmtId="164" fontId="8" fillId="0" borderId="5" xfId="2" applyFont="1" applyBorder="1" applyAlignment="1">
      <alignment horizontal="center"/>
    </xf>
    <xf numFmtId="164" fontId="8" fillId="0" borderId="5" xfId="2" applyFont="1" applyBorder="1" applyAlignment="1">
      <alignment horizontal="center" vertical="center" wrapText="1"/>
    </xf>
    <xf numFmtId="164" fontId="8" fillId="4" borderId="5" xfId="2" applyFont="1" applyFill="1" applyBorder="1" applyAlignment="1">
      <alignment horizontal="center" vertical="center"/>
    </xf>
    <xf numFmtId="164" fontId="8" fillId="0" borderId="5" xfId="2" applyFont="1" applyFill="1" applyBorder="1" applyAlignment="1">
      <alignment vertical="center"/>
    </xf>
    <xf numFmtId="3" fontId="15" fillId="11" borderId="5" xfId="0" applyNumberFormat="1" applyFont="1" applyFill="1" applyBorder="1" applyAlignment="1">
      <alignment horizontal="center" vertical="center"/>
    </xf>
    <xf numFmtId="3" fontId="15" fillId="11" borderId="5" xfId="0" applyNumberFormat="1" applyFont="1" applyFill="1" applyBorder="1" applyAlignment="1">
      <alignment vertical="center" wrapText="1"/>
    </xf>
    <xf numFmtId="164" fontId="15" fillId="11" borderId="5" xfId="2" applyFont="1" applyFill="1" applyBorder="1" applyAlignment="1">
      <alignment horizontal="center" vertical="center"/>
    </xf>
    <xf numFmtId="0" fontId="28" fillId="0" borderId="0" xfId="14" applyFont="1"/>
    <xf numFmtId="0" fontId="44" fillId="0" borderId="0" xfId="14" applyFont="1"/>
    <xf numFmtId="0" fontId="57" fillId="0" borderId="0" xfId="0" applyFont="1"/>
    <xf numFmtId="0" fontId="21" fillId="0" borderId="0" xfId="0" applyFont="1"/>
    <xf numFmtId="0" fontId="58" fillId="0" borderId="0" xfId="0" applyFont="1" applyAlignment="1">
      <alignment horizontal="left" vertical="center" indent="8"/>
    </xf>
    <xf numFmtId="0" fontId="59" fillId="0" borderId="0" xfId="0" applyFont="1"/>
    <xf numFmtId="0" fontId="60" fillId="3" borderId="50" xfId="0" applyFont="1" applyFill="1" applyBorder="1" applyAlignment="1">
      <alignment horizontal="center" vertical="center" wrapText="1"/>
    </xf>
    <xf numFmtId="0" fontId="60" fillId="45" borderId="0" xfId="0" applyFont="1" applyFill="1" applyAlignment="1">
      <alignment vertical="center"/>
    </xf>
    <xf numFmtId="3" fontId="60" fillId="45" borderId="0" xfId="0" applyNumberFormat="1" applyFont="1" applyFill="1" applyAlignment="1">
      <alignment horizontal="right" vertical="center" wrapText="1"/>
    </xf>
    <xf numFmtId="0" fontId="61" fillId="4" borderId="0" xfId="0" applyFont="1" applyFill="1" applyAlignment="1">
      <alignment vertical="center"/>
    </xf>
    <xf numFmtId="167" fontId="62" fillId="4" borderId="0" xfId="2" applyNumberFormat="1" applyFont="1" applyFill="1" applyAlignment="1">
      <alignment horizontal="right" vertical="center"/>
    </xf>
    <xf numFmtId="0" fontId="61" fillId="4" borderId="0" xfId="0" applyFont="1" applyFill="1" applyAlignment="1">
      <alignment horizontal="justify" vertical="center"/>
    </xf>
    <xf numFmtId="0" fontId="61" fillId="2" borderId="0" xfId="0" applyFont="1" applyFill="1" applyAlignment="1">
      <alignment vertical="center"/>
    </xf>
    <xf numFmtId="167" fontId="62" fillId="2" borderId="0" xfId="2" applyNumberFormat="1" applyFont="1" applyFill="1" applyAlignment="1">
      <alignment horizontal="right" vertical="center"/>
    </xf>
    <xf numFmtId="0" fontId="61" fillId="2" borderId="0" xfId="0" applyFont="1" applyFill="1" applyAlignment="1">
      <alignment horizontal="justify" vertical="center"/>
    </xf>
    <xf numFmtId="167" fontId="60" fillId="45" borderId="0" xfId="2" applyNumberFormat="1" applyFont="1" applyFill="1" applyAlignment="1">
      <alignment horizontal="right" vertical="center"/>
    </xf>
    <xf numFmtId="0" fontId="63" fillId="3" borderId="0" xfId="0" applyFont="1" applyFill="1" applyAlignment="1">
      <alignment horizontal="center" vertical="center"/>
    </xf>
    <xf numFmtId="167" fontId="63" fillId="3" borderId="0" xfId="2" applyNumberFormat="1" applyFont="1" applyFill="1" applyAlignment="1">
      <alignment horizontal="right" vertical="center"/>
    </xf>
    <xf numFmtId="3" fontId="61" fillId="4" borderId="0" xfId="0" applyNumberFormat="1" applyFont="1" applyFill="1" applyAlignment="1">
      <alignment horizontal="right" vertical="center"/>
    </xf>
    <xf numFmtId="164" fontId="61" fillId="4" borderId="0" xfId="2" applyFont="1" applyFill="1" applyAlignment="1">
      <alignment horizontal="right" vertical="center"/>
    </xf>
    <xf numFmtId="3" fontId="61" fillId="2" borderId="0" xfId="0" applyNumberFormat="1" applyFont="1" applyFill="1" applyAlignment="1">
      <alignment horizontal="right" vertical="center"/>
    </xf>
    <xf numFmtId="164" fontId="61" fillId="2" borderId="0" xfId="2" applyFont="1" applyFill="1" applyAlignment="1">
      <alignment horizontal="right" vertical="center"/>
    </xf>
    <xf numFmtId="3" fontId="63" fillId="3" borderId="0" xfId="0" applyNumberFormat="1" applyFont="1" applyFill="1" applyAlignment="1">
      <alignment horizontal="right" vertical="center"/>
    </xf>
    <xf numFmtId="164" fontId="63" fillId="3" borderId="0" xfId="2" applyFont="1" applyFill="1" applyAlignment="1">
      <alignment horizontal="right" vertical="center"/>
    </xf>
    <xf numFmtId="164" fontId="59" fillId="0" borderId="0" xfId="2" applyFont="1"/>
    <xf numFmtId="3" fontId="62" fillId="4" borderId="0" xfId="0" applyNumberFormat="1" applyFont="1" applyFill="1" applyAlignment="1">
      <alignment horizontal="right" vertical="center"/>
    </xf>
    <xf numFmtId="164" fontId="62" fillId="4" borderId="0" xfId="2" applyFont="1" applyFill="1" applyAlignment="1">
      <alignment horizontal="right" vertical="center"/>
    </xf>
    <xf numFmtId="167" fontId="59" fillId="0" borderId="0" xfId="2" applyNumberFormat="1" applyFont="1"/>
    <xf numFmtId="3" fontId="59" fillId="0" borderId="0" xfId="0" applyNumberFormat="1" applyFont="1"/>
    <xf numFmtId="0" fontId="16" fillId="3" borderId="0" xfId="0" applyFont="1" applyFill="1" applyAlignment="1">
      <alignment vertical="center" wrapText="1"/>
    </xf>
    <xf numFmtId="0" fontId="20" fillId="3" borderId="0" xfId="0" applyFont="1" applyFill="1" applyAlignment="1">
      <alignment vertical="center" wrapText="1"/>
    </xf>
    <xf numFmtId="0" fontId="20" fillId="3" borderId="4" xfId="0" applyFont="1" applyFill="1" applyBorder="1" applyAlignment="1">
      <alignment vertical="center" wrapText="1"/>
    </xf>
    <xf numFmtId="0" fontId="20" fillId="3" borderId="0" xfId="0" applyFont="1" applyFill="1" applyAlignment="1">
      <alignment horizontal="center" vertical="center" wrapText="1"/>
    </xf>
    <xf numFmtId="0" fontId="20" fillId="3" borderId="1" xfId="0" applyFont="1" applyFill="1" applyBorder="1" applyAlignment="1">
      <alignment horizontal="center" vertical="center" wrapText="1"/>
    </xf>
    <xf numFmtId="0" fontId="27" fillId="35" borderId="14" xfId="31" applyFont="1" applyFill="1" applyBorder="1" applyAlignment="1">
      <alignment horizontal="center" vertical="center" wrapText="1"/>
    </xf>
    <xf numFmtId="0" fontId="27" fillId="35" borderId="15" xfId="31" applyFont="1" applyFill="1" applyBorder="1" applyAlignment="1">
      <alignment horizontal="center" vertical="center" wrapText="1"/>
    </xf>
    <xf numFmtId="0" fontId="27" fillId="35" borderId="16" xfId="31" applyFont="1" applyFill="1" applyBorder="1" applyAlignment="1">
      <alignment horizontal="center" vertical="center" wrapText="1"/>
    </xf>
    <xf numFmtId="0" fontId="18" fillId="20" borderId="0" xfId="0" applyFont="1" applyFill="1" applyAlignment="1">
      <alignment vertical="center"/>
    </xf>
    <xf numFmtId="0" fontId="40" fillId="20" borderId="79" xfId="0" applyFont="1" applyFill="1" applyBorder="1" applyAlignment="1">
      <alignment vertical="center"/>
    </xf>
    <xf numFmtId="0" fontId="40" fillId="20" borderId="0" xfId="0" applyFont="1" applyFill="1" applyAlignment="1">
      <alignment vertical="center"/>
    </xf>
    <xf numFmtId="0" fontId="40" fillId="0" borderId="0" xfId="0" applyFont="1" applyAlignment="1">
      <alignment vertical="center"/>
    </xf>
    <xf numFmtId="0" fontId="18" fillId="20" borderId="79" xfId="0" applyFont="1" applyFill="1" applyBorder="1" applyAlignment="1">
      <alignment vertical="center"/>
    </xf>
    <xf numFmtId="0" fontId="18" fillId="0" borderId="0" xfId="0" applyFont="1" applyAlignment="1">
      <alignment vertical="center"/>
    </xf>
    <xf numFmtId="0" fontId="26" fillId="0" borderId="44" xfId="0" applyFont="1" applyBorder="1" applyAlignment="1">
      <alignment horizontal="center" vertical="center"/>
    </xf>
    <xf numFmtId="0" fontId="28" fillId="0" borderId="85" xfId="0" applyFont="1" applyBorder="1" applyAlignment="1">
      <alignment horizontal="center" vertical="center" wrapText="1"/>
    </xf>
    <xf numFmtId="0" fontId="28" fillId="0" borderId="8" xfId="0" applyFont="1" applyBorder="1" applyAlignment="1">
      <alignment horizontal="left" vertical="center" wrapText="1"/>
    </xf>
    <xf numFmtId="0" fontId="28" fillId="0" borderId="86"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7" xfId="0" applyFont="1" applyBorder="1" applyAlignment="1">
      <alignment horizontal="left" vertical="center" wrapText="1"/>
    </xf>
    <xf numFmtId="0" fontId="28" fillId="0" borderId="39" xfId="0" applyFont="1" applyBorder="1" applyAlignment="1">
      <alignment horizontal="center" vertical="center" wrapText="1"/>
    </xf>
    <xf numFmtId="0" fontId="28" fillId="0" borderId="26"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4" xfId="0" applyFont="1" applyBorder="1" applyAlignment="1">
      <alignment horizontal="center" vertical="center" wrapText="1"/>
    </xf>
    <xf numFmtId="0" fontId="28" fillId="0" borderId="44" xfId="0" applyFont="1" applyBorder="1" applyAlignment="1">
      <alignment horizontal="left" vertical="center" wrapText="1"/>
    </xf>
    <xf numFmtId="0" fontId="28" fillId="0" borderId="0" xfId="0" applyFont="1" applyAlignment="1">
      <alignment horizontal="center" vertical="center" wrapText="1"/>
    </xf>
    <xf numFmtId="0" fontId="28" fillId="0" borderId="85" xfId="0" applyFont="1" applyBorder="1" applyAlignment="1">
      <alignment horizontal="left" vertical="center" wrapText="1"/>
    </xf>
    <xf numFmtId="0" fontId="28" fillId="0" borderId="44" xfId="0" applyFont="1" applyBorder="1" applyAlignment="1">
      <alignment horizontal="center" vertical="center" wrapText="1"/>
    </xf>
    <xf numFmtId="0" fontId="42" fillId="0" borderId="0" xfId="0" applyFont="1" applyAlignment="1">
      <alignment horizontal="center" vertical="center" wrapText="1"/>
    </xf>
    <xf numFmtId="0" fontId="28" fillId="0" borderId="85" xfId="0" applyFont="1" applyBorder="1" applyAlignment="1">
      <alignment vertical="center" wrapText="1"/>
    </xf>
    <xf numFmtId="0" fontId="55" fillId="0" borderId="44" xfId="0" applyFont="1" applyBorder="1" applyAlignment="1">
      <alignment horizontal="left" vertical="center" wrapText="1"/>
    </xf>
    <xf numFmtId="0" fontId="28" fillId="0" borderId="8" xfId="0" applyFont="1" applyBorder="1" applyAlignment="1">
      <alignment horizontal="center" vertical="center" wrapText="1"/>
    </xf>
    <xf numFmtId="0" fontId="26" fillId="0" borderId="90" xfId="0" applyFont="1" applyBorder="1" applyAlignment="1">
      <alignment horizontal="center" vertical="center" wrapText="1"/>
    </xf>
    <xf numFmtId="0" fontId="26" fillId="0" borderId="0" xfId="0" applyFont="1" applyAlignment="1">
      <alignment horizontal="center" vertical="center" wrapText="1"/>
    </xf>
    <xf numFmtId="0" fontId="28" fillId="0" borderId="44" xfId="0" applyFont="1" applyBorder="1" applyAlignment="1">
      <alignment vertical="center" wrapText="1"/>
    </xf>
    <xf numFmtId="0" fontId="28" fillId="0" borderId="18" xfId="0" applyFont="1" applyBorder="1" applyAlignment="1">
      <alignment horizontal="left" vertical="center" wrapText="1"/>
    </xf>
    <xf numFmtId="0" fontId="28" fillId="0" borderId="39" xfId="0" applyFont="1" applyBorder="1" applyAlignment="1">
      <alignment horizontal="left" vertical="center" wrapText="1"/>
    </xf>
    <xf numFmtId="0" fontId="28" fillId="0" borderId="30" xfId="0" applyFont="1" applyBorder="1" applyAlignment="1">
      <alignment horizontal="center" vertical="center" wrapText="1"/>
    </xf>
    <xf numFmtId="0" fontId="28" fillId="0" borderId="43" xfId="0" applyFont="1" applyBorder="1" applyAlignment="1">
      <alignment horizontal="left" vertical="center" wrapText="1"/>
    </xf>
    <xf numFmtId="0" fontId="28" fillId="0" borderId="88" xfId="0" applyFont="1" applyBorder="1" applyAlignment="1">
      <alignment horizontal="left" vertical="center" wrapText="1"/>
    </xf>
    <xf numFmtId="0" fontId="16" fillId="38" borderId="5" xfId="40" applyFont="1" applyFill="1" applyBorder="1" applyAlignment="1">
      <alignment horizontal="center" vertical="center"/>
    </xf>
    <xf numFmtId="0" fontId="8" fillId="0" borderId="5" xfId="40" applyFont="1" applyBorder="1"/>
    <xf numFmtId="0" fontId="15" fillId="0" borderId="39" xfId="40" applyFont="1" applyBorder="1" applyAlignment="1">
      <alignment horizontal="center"/>
    </xf>
    <xf numFmtId="0" fontId="15" fillId="0" borderId="30" xfId="40" applyFont="1" applyBorder="1" applyAlignment="1">
      <alignment horizontal="center"/>
    </xf>
    <xf numFmtId="0" fontId="15" fillId="0" borderId="43" xfId="40" applyFont="1" applyBorder="1" applyAlignment="1">
      <alignment horizontal="center"/>
    </xf>
    <xf numFmtId="0" fontId="15" fillId="42" borderId="94" xfId="40" applyFont="1" applyFill="1" applyBorder="1" applyAlignment="1">
      <alignment horizontal="center" vertical="center"/>
    </xf>
    <xf numFmtId="0" fontId="15" fillId="42" borderId="95" xfId="40" applyFont="1" applyFill="1" applyBorder="1" applyAlignment="1">
      <alignment horizontal="center" vertical="center"/>
    </xf>
    <xf numFmtId="0" fontId="15" fillId="42" borderId="96" xfId="40" applyFont="1" applyFill="1" applyBorder="1" applyAlignment="1">
      <alignment horizontal="center" vertical="center"/>
    </xf>
    <xf numFmtId="0" fontId="15" fillId="35" borderId="94" xfId="40" applyFont="1" applyFill="1" applyBorder="1" applyAlignment="1">
      <alignment horizontal="center" vertical="center"/>
    </xf>
    <xf numFmtId="0" fontId="15" fillId="35" borderId="95" xfId="40" applyFont="1" applyFill="1" applyBorder="1" applyAlignment="1">
      <alignment horizontal="center" vertical="center"/>
    </xf>
    <xf numFmtId="0" fontId="15" fillId="35" borderId="96" xfId="40" applyFont="1" applyFill="1" applyBorder="1" applyAlignment="1">
      <alignment horizontal="center" vertical="center"/>
    </xf>
    <xf numFmtId="0" fontId="8" fillId="0" borderId="97" xfId="40" applyFont="1" applyBorder="1" applyAlignment="1">
      <alignment horizontal="center"/>
    </xf>
    <xf numFmtId="0" fontId="8" fillId="0" borderId="98" xfId="40" applyFont="1" applyBorder="1" applyAlignment="1">
      <alignment horizontal="center"/>
    </xf>
    <xf numFmtId="0" fontId="8" fillId="0" borderId="99" xfId="40" applyFont="1" applyBorder="1" applyAlignment="1">
      <alignment horizontal="center"/>
    </xf>
    <xf numFmtId="0" fontId="8" fillId="0" borderId="100" xfId="40" applyFont="1" applyBorder="1"/>
    <xf numFmtId="0" fontId="8" fillId="0" borderId="101" xfId="40" applyFont="1" applyBorder="1"/>
    <xf numFmtId="0" fontId="8" fillId="0" borderId="6" xfId="40" applyFont="1" applyBorder="1" applyAlignment="1">
      <alignment horizontal="center"/>
    </xf>
    <xf numFmtId="0" fontId="8" fillId="0" borderId="7" xfId="40" applyFont="1" applyBorder="1" applyAlignment="1">
      <alignment horizontal="center"/>
    </xf>
    <xf numFmtId="0" fontId="8" fillId="21" borderId="6" xfId="40" applyFont="1" applyFill="1" applyBorder="1" applyAlignment="1">
      <alignment horizontal="left" vertical="top" wrapText="1"/>
    </xf>
    <xf numFmtId="0" fontId="8" fillId="21" borderId="7" xfId="40" applyFont="1" applyFill="1" applyBorder="1" applyAlignment="1">
      <alignment horizontal="left" vertical="top" wrapText="1"/>
    </xf>
    <xf numFmtId="0" fontId="8" fillId="0" borderId="113" xfId="40" applyFont="1" applyBorder="1" applyAlignment="1">
      <alignment horizontal="left" vertical="center" wrapText="1"/>
    </xf>
    <xf numFmtId="0" fontId="8" fillId="0" borderId="114" xfId="40" applyFont="1" applyBorder="1" applyAlignment="1">
      <alignment horizontal="left" vertical="center" wrapText="1"/>
    </xf>
    <xf numFmtId="0" fontId="8" fillId="0" borderId="8" xfId="40" applyFont="1" applyBorder="1"/>
    <xf numFmtId="0" fontId="8" fillId="0" borderId="44" xfId="40" applyFont="1" applyBorder="1"/>
    <xf numFmtId="0" fontId="8" fillId="0" borderId="103" xfId="40" applyFont="1" applyBorder="1" applyAlignment="1">
      <alignment horizontal="center" vertical="center" textRotation="90" wrapText="1"/>
    </xf>
    <xf numFmtId="0" fontId="8" fillId="0" borderId="109" xfId="40" applyFont="1" applyBorder="1" applyAlignment="1">
      <alignment horizontal="center" vertical="center" textRotation="90" wrapText="1"/>
    </xf>
    <xf numFmtId="0" fontId="8" fillId="0" borderId="100" xfId="40" applyFont="1" applyBorder="1" applyAlignment="1">
      <alignment horizontal="center" vertical="center" textRotation="90" wrapText="1"/>
    </xf>
    <xf numFmtId="0" fontId="8" fillId="0" borderId="104" xfId="40" applyFont="1" applyBorder="1" applyAlignment="1">
      <alignment horizontal="center" vertical="center" wrapText="1"/>
    </xf>
    <xf numFmtId="0" fontId="8" fillId="0" borderId="5" xfId="40" applyFont="1" applyBorder="1" applyAlignment="1">
      <alignment horizontal="center" vertical="center" wrapText="1"/>
    </xf>
    <xf numFmtId="0" fontId="15" fillId="0" borderId="104" xfId="40" applyFont="1" applyBorder="1" applyAlignment="1">
      <alignment horizontal="center" vertical="center"/>
    </xf>
    <xf numFmtId="0" fontId="15" fillId="0" borderId="5" xfId="40" applyFont="1" applyBorder="1" applyAlignment="1">
      <alignment horizontal="center" vertical="center"/>
    </xf>
    <xf numFmtId="0" fontId="8" fillId="0" borderId="104" xfId="40" applyFont="1" applyBorder="1" applyAlignment="1">
      <alignment horizontal="center" vertical="center"/>
    </xf>
    <xf numFmtId="0" fontId="8" fillId="0" borderId="5" xfId="40" applyFont="1" applyBorder="1" applyAlignment="1">
      <alignment horizontal="center" vertical="center"/>
    </xf>
    <xf numFmtId="14" fontId="8" fillId="0" borderId="104" xfId="40" applyNumberFormat="1" applyFont="1" applyBorder="1" applyAlignment="1">
      <alignment horizontal="center" vertical="center"/>
    </xf>
    <xf numFmtId="0" fontId="8" fillId="0" borderId="6" xfId="40" applyFont="1" applyBorder="1" applyAlignment="1">
      <alignment horizontal="center" vertical="center" wrapText="1"/>
    </xf>
    <xf numFmtId="0" fontId="8" fillId="0" borderId="7" xfId="40" applyFont="1" applyBorder="1" applyAlignment="1">
      <alignment horizontal="center" vertical="center" wrapText="1"/>
    </xf>
    <xf numFmtId="0" fontId="15" fillId="0" borderId="5" xfId="40" applyFont="1" applyBorder="1" applyAlignment="1">
      <alignment horizontal="center" vertical="center" wrapText="1"/>
    </xf>
    <xf numFmtId="14" fontId="8" fillId="0" borderId="5" xfId="40" applyNumberFormat="1" applyFont="1" applyBorder="1" applyAlignment="1">
      <alignment horizontal="center" vertical="center" wrapText="1"/>
    </xf>
    <xf numFmtId="0" fontId="8" fillId="0" borderId="107" xfId="40" applyFont="1" applyBorder="1" applyAlignment="1">
      <alignment horizontal="center" vertical="center"/>
    </xf>
    <xf numFmtId="0" fontId="8" fillId="0" borderId="7" xfId="40" applyFont="1" applyBorder="1" applyAlignment="1">
      <alignment horizontal="center" vertical="center"/>
    </xf>
    <xf numFmtId="0" fontId="8" fillId="0" borderId="104" xfId="40" applyFont="1" applyBorder="1" applyAlignment="1">
      <alignment vertical="center" wrapText="1"/>
    </xf>
    <xf numFmtId="0" fontId="8" fillId="0" borderId="5" xfId="40" applyFont="1" applyBorder="1" applyAlignment="1">
      <alignment vertical="center" wrapText="1"/>
    </xf>
    <xf numFmtId="0" fontId="8" fillId="0" borderId="106" xfId="40" applyFont="1" applyBorder="1" applyAlignment="1">
      <alignment horizontal="center" vertical="center" wrapText="1"/>
    </xf>
    <xf numFmtId="0" fontId="8" fillId="0" borderId="110" xfId="40" applyFont="1" applyBorder="1" applyAlignment="1">
      <alignment horizontal="center" vertical="center" wrapText="1"/>
    </xf>
    <xf numFmtId="14" fontId="8" fillId="0" borderId="5" xfId="40" applyNumberFormat="1" applyFont="1" applyBorder="1" applyAlignment="1">
      <alignment horizontal="center" vertical="center"/>
    </xf>
    <xf numFmtId="14" fontId="8" fillId="0" borderId="107" xfId="40" applyNumberFormat="1" applyFont="1" applyBorder="1" applyAlignment="1">
      <alignment horizontal="center" vertical="center"/>
    </xf>
    <xf numFmtId="14" fontId="8" fillId="0" borderId="7" xfId="40" applyNumberFormat="1" applyFont="1" applyBorder="1" applyAlignment="1">
      <alignment horizontal="center" vertical="center"/>
    </xf>
    <xf numFmtId="0" fontId="8" fillId="0" borderId="106" xfId="40" applyFont="1" applyBorder="1" applyAlignment="1">
      <alignment horizontal="center" vertical="center"/>
    </xf>
    <xf numFmtId="0" fontId="8" fillId="0" borderId="110" xfId="40" applyFont="1" applyBorder="1" applyAlignment="1">
      <alignment horizontal="center" vertical="center"/>
    </xf>
    <xf numFmtId="0" fontId="8" fillId="0" borderId="117" xfId="40" applyFont="1" applyBorder="1" applyAlignment="1">
      <alignment horizontal="center" vertical="center"/>
    </xf>
    <xf numFmtId="0" fontId="8" fillId="0" borderId="19" xfId="40" applyFont="1" applyBorder="1" applyAlignment="1">
      <alignment horizontal="center" vertical="center"/>
    </xf>
    <xf numFmtId="0" fontId="8" fillId="44" borderId="104" xfId="40" applyFont="1" applyFill="1" applyBorder="1" applyAlignment="1">
      <alignment horizontal="center" vertical="center" wrapText="1"/>
    </xf>
    <xf numFmtId="0" fontId="8" fillId="44" borderId="5" xfId="40" applyFont="1" applyFill="1" applyBorder="1" applyAlignment="1">
      <alignment horizontal="center" vertical="center" wrapText="1"/>
    </xf>
    <xf numFmtId="0" fontId="8" fillId="0" borderId="6" xfId="40" applyFont="1" applyBorder="1" applyAlignment="1">
      <alignment horizontal="center" vertical="center"/>
    </xf>
    <xf numFmtId="0" fontId="8" fillId="0" borderId="8" xfId="40" applyFont="1" applyBorder="1" applyAlignment="1">
      <alignment horizontal="center" vertical="center"/>
    </xf>
    <xf numFmtId="0" fontId="8" fillId="0" borderId="5" xfId="40" applyFont="1" applyBorder="1" applyAlignment="1">
      <alignment wrapText="1"/>
    </xf>
    <xf numFmtId="0" fontId="8" fillId="0" borderId="5" xfId="40" applyFont="1" applyBorder="1" applyAlignment="1">
      <alignment horizontal="left" vertical="top" wrapText="1"/>
    </xf>
    <xf numFmtId="17" fontId="8" fillId="0" borderId="5" xfId="40" applyNumberFormat="1" applyFont="1" applyBorder="1" applyAlignment="1">
      <alignment horizontal="center" vertical="center"/>
    </xf>
    <xf numFmtId="14" fontId="8" fillId="0" borderId="6" xfId="40" applyNumberFormat="1" applyFont="1" applyBorder="1" applyAlignment="1">
      <alignment horizontal="center" vertical="center"/>
    </xf>
    <xf numFmtId="14" fontId="8" fillId="0" borderId="8" xfId="40" applyNumberFormat="1" applyFont="1" applyBorder="1" applyAlignment="1">
      <alignment horizontal="center" vertical="center"/>
    </xf>
    <xf numFmtId="0" fontId="19" fillId="0" borderId="5" xfId="40" applyFont="1" applyBorder="1" applyAlignment="1">
      <alignment horizontal="center" vertical="center" wrapText="1"/>
    </xf>
    <xf numFmtId="0" fontId="8" fillId="0" borderId="8" xfId="40" applyFont="1" applyBorder="1" applyAlignment="1">
      <alignment horizontal="center" vertical="center" wrapText="1"/>
    </xf>
    <xf numFmtId="0" fontId="8" fillId="21" borderId="5" xfId="40" applyFont="1" applyFill="1" applyBorder="1" applyAlignment="1">
      <alignment horizontal="left" vertical="top" wrapText="1"/>
    </xf>
    <xf numFmtId="14" fontId="8" fillId="0" borderId="6" xfId="40" applyNumberFormat="1" applyFont="1" applyBorder="1" applyAlignment="1">
      <alignment horizontal="center" vertical="center" wrapText="1"/>
    </xf>
    <xf numFmtId="14" fontId="8" fillId="0" borderId="8" xfId="40" applyNumberFormat="1" applyFont="1" applyBorder="1" applyAlignment="1">
      <alignment horizontal="center" vertical="center" wrapText="1"/>
    </xf>
    <xf numFmtId="14" fontId="8" fillId="0" borderId="7" xfId="40" applyNumberFormat="1" applyFont="1" applyBorder="1" applyAlignment="1">
      <alignment horizontal="center" vertical="center" wrapText="1"/>
    </xf>
    <xf numFmtId="0" fontId="8" fillId="0" borderId="101" xfId="40" applyFont="1" applyBorder="1" applyAlignment="1">
      <alignment horizontal="center" vertical="center" wrapText="1"/>
    </xf>
    <xf numFmtId="0" fontId="15" fillId="0" borderId="101" xfId="40" applyFont="1" applyBorder="1" applyAlignment="1">
      <alignment horizontal="center" vertical="center" wrapText="1"/>
    </xf>
    <xf numFmtId="0" fontId="8" fillId="0" borderId="101" xfId="40" applyFont="1" applyBorder="1" applyAlignment="1">
      <alignment horizontal="center" vertical="center"/>
    </xf>
    <xf numFmtId="0" fontId="8" fillId="0" borderId="119" xfId="40" applyFont="1" applyBorder="1" applyAlignment="1">
      <alignment horizontal="center" vertical="center" wrapText="1"/>
    </xf>
    <xf numFmtId="0" fontId="8" fillId="21" borderId="8" xfId="40" applyFont="1" applyFill="1" applyBorder="1" applyAlignment="1">
      <alignment horizontal="left" vertical="top" wrapText="1"/>
    </xf>
    <xf numFmtId="0" fontId="8" fillId="44" borderId="110" xfId="40" applyFont="1" applyFill="1" applyBorder="1" applyAlignment="1">
      <alignment horizontal="left" vertical="center" wrapText="1"/>
    </xf>
    <xf numFmtId="0" fontId="8" fillId="0" borderId="109" xfId="40" applyFont="1" applyBorder="1" applyAlignment="1">
      <alignment horizontal="center" vertical="center" wrapText="1"/>
    </xf>
    <xf numFmtId="0" fontId="8" fillId="44" borderId="7" xfId="40" applyFont="1" applyFill="1" applyBorder="1" applyAlignment="1">
      <alignment horizontal="center" vertical="center"/>
    </xf>
    <xf numFmtId="0" fontId="8" fillId="44" borderId="101" xfId="40" applyFont="1" applyFill="1" applyBorder="1" applyAlignment="1">
      <alignment horizontal="center" vertical="center"/>
    </xf>
    <xf numFmtId="14" fontId="8" fillId="0" borderId="119" xfId="40" applyNumberFormat="1" applyFont="1" applyBorder="1" applyAlignment="1">
      <alignment horizontal="center" vertical="center"/>
    </xf>
    <xf numFmtId="0" fontId="8" fillId="42" borderId="39" xfId="40" applyFont="1" applyFill="1" applyBorder="1" applyAlignment="1">
      <alignment horizontal="center" vertical="center" wrapText="1"/>
    </xf>
    <xf numFmtId="0" fontId="8" fillId="42" borderId="30" xfId="40" applyFont="1" applyFill="1" applyBorder="1" applyAlignment="1">
      <alignment horizontal="center" vertical="center" wrapText="1"/>
    </xf>
    <xf numFmtId="0" fontId="8" fillId="42" borderId="118" xfId="40" applyFont="1" applyFill="1" applyBorder="1" applyAlignment="1">
      <alignment horizontal="center" vertical="center" wrapText="1"/>
    </xf>
    <xf numFmtId="0" fontId="8" fillId="42" borderId="120" xfId="40" applyFont="1" applyFill="1" applyBorder="1" applyAlignment="1">
      <alignment horizontal="center" vertical="center" wrapText="1"/>
    </xf>
    <xf numFmtId="0" fontId="8" fillId="42" borderId="98" xfId="40" applyFont="1" applyFill="1" applyBorder="1" applyAlignment="1">
      <alignment horizontal="center" vertical="center" wrapText="1"/>
    </xf>
    <xf numFmtId="0" fontId="8" fillId="42" borderId="99" xfId="40" applyFont="1" applyFill="1" applyBorder="1" applyAlignment="1">
      <alignment horizontal="center" vertical="center" wrapText="1"/>
    </xf>
    <xf numFmtId="0" fontId="8" fillId="0" borderId="34" xfId="40" applyFont="1" applyBorder="1" applyAlignment="1">
      <alignment horizontal="center" vertical="center"/>
    </xf>
    <xf numFmtId="0" fontId="8" fillId="0" borderId="121" xfId="40" applyFont="1" applyBorder="1" applyAlignment="1">
      <alignment horizontal="center" vertical="center"/>
    </xf>
    <xf numFmtId="0" fontId="8" fillId="44" borderId="107" xfId="40" applyFont="1" applyFill="1" applyBorder="1" applyAlignment="1">
      <alignment horizontal="center" vertical="center" wrapText="1"/>
    </xf>
    <xf numFmtId="0" fontId="8" fillId="44" borderId="8" xfId="40" applyFont="1" applyFill="1" applyBorder="1" applyAlignment="1">
      <alignment horizontal="center" vertical="center" wrapText="1"/>
    </xf>
    <xf numFmtId="0" fontId="8" fillId="44" borderId="107" xfId="40" applyFont="1" applyFill="1" applyBorder="1" applyAlignment="1">
      <alignment horizontal="center" vertical="center" textRotation="90" wrapText="1"/>
    </xf>
    <xf numFmtId="0" fontId="8" fillId="44" borderId="8" xfId="40" applyFont="1" applyFill="1" applyBorder="1" applyAlignment="1">
      <alignment horizontal="center" vertical="center" textRotation="90" wrapText="1"/>
    </xf>
    <xf numFmtId="0" fontId="8" fillId="44" borderId="7" xfId="40" applyFont="1" applyFill="1" applyBorder="1" applyAlignment="1">
      <alignment horizontal="center" vertical="center" textRotation="90" wrapText="1"/>
    </xf>
    <xf numFmtId="0" fontId="8" fillId="44" borderId="7" xfId="40" applyFont="1" applyFill="1" applyBorder="1" applyAlignment="1">
      <alignment horizontal="center" vertical="center" wrapText="1"/>
    </xf>
    <xf numFmtId="0" fontId="15" fillId="0" borderId="7" xfId="40" applyFont="1" applyBorder="1" applyAlignment="1">
      <alignment horizontal="center" vertical="center" wrapText="1"/>
    </xf>
    <xf numFmtId="0" fontId="15" fillId="0" borderId="6" xfId="40" applyFont="1" applyBorder="1" applyAlignment="1">
      <alignment horizontal="center" vertical="center" wrapText="1"/>
    </xf>
    <xf numFmtId="14" fontId="8" fillId="0" borderId="104" xfId="40" applyNumberFormat="1" applyFont="1" applyBorder="1" applyAlignment="1">
      <alignment horizontal="center" vertical="center" wrapText="1"/>
    </xf>
    <xf numFmtId="0" fontId="8" fillId="0" borderId="46" xfId="40" applyFont="1" applyBorder="1" applyAlignment="1">
      <alignment horizontal="center" vertical="center" wrapText="1"/>
    </xf>
    <xf numFmtId="14" fontId="8" fillId="0" borderId="127" xfId="40" applyNumberFormat="1" applyFont="1" applyBorder="1" applyAlignment="1">
      <alignment horizontal="center" vertical="center" wrapText="1"/>
    </xf>
    <xf numFmtId="14" fontId="8" fillId="0" borderId="34" xfId="40" applyNumberFormat="1" applyFont="1" applyBorder="1" applyAlignment="1">
      <alignment horizontal="center" vertical="center" wrapText="1"/>
    </xf>
    <xf numFmtId="0" fontId="8" fillId="0" borderId="7" xfId="40" applyFont="1" applyBorder="1" applyAlignment="1">
      <alignment vertical="center" wrapText="1"/>
    </xf>
    <xf numFmtId="0" fontId="8" fillId="0" borderId="101" xfId="40" applyFont="1" applyBorder="1" applyAlignment="1">
      <alignment vertical="center" wrapText="1"/>
    </xf>
    <xf numFmtId="0" fontId="8" fillId="0" borderId="102" xfId="40" applyFont="1" applyBorder="1" applyAlignment="1">
      <alignment horizontal="left" vertical="center" wrapText="1"/>
    </xf>
    <xf numFmtId="0" fontId="8" fillId="0" borderId="144" xfId="40" applyFont="1" applyBorder="1" applyAlignment="1">
      <alignment horizontal="center" vertical="center" textRotation="90" wrapText="1"/>
    </xf>
    <xf numFmtId="0" fontId="8" fillId="0" borderId="107" xfId="40" applyFont="1" applyBorder="1" applyAlignment="1">
      <alignment horizontal="center" vertical="center" textRotation="90" wrapText="1"/>
    </xf>
    <xf numFmtId="0" fontId="8" fillId="0" borderId="8" xfId="40" applyFont="1" applyBorder="1" applyAlignment="1">
      <alignment horizontal="center" vertical="center" textRotation="90" wrapText="1"/>
    </xf>
    <xf numFmtId="0" fontId="8" fillId="0" borderId="134" xfId="40" applyFont="1" applyBorder="1" applyAlignment="1">
      <alignment horizontal="center" vertical="center" textRotation="90" wrapText="1"/>
    </xf>
    <xf numFmtId="0" fontId="8" fillId="44" borderId="134" xfId="40" applyFont="1" applyFill="1" applyBorder="1" applyAlignment="1">
      <alignment horizontal="center" vertical="center" textRotation="90" wrapText="1"/>
    </xf>
    <xf numFmtId="14" fontId="8" fillId="44" borderId="107" xfId="40" applyNumberFormat="1" applyFont="1" applyFill="1" applyBorder="1" applyAlignment="1">
      <alignment horizontal="center" vertical="center" wrapText="1"/>
    </xf>
    <xf numFmtId="14" fontId="8" fillId="44" borderId="8" xfId="40" applyNumberFormat="1" applyFont="1" applyFill="1" applyBorder="1" applyAlignment="1">
      <alignment horizontal="center" vertical="center" wrapText="1"/>
    </xf>
    <xf numFmtId="14" fontId="8" fillId="44" borderId="134" xfId="40" applyNumberFormat="1" applyFont="1" applyFill="1" applyBorder="1" applyAlignment="1">
      <alignment horizontal="center" vertical="center" wrapText="1"/>
    </xf>
    <xf numFmtId="0" fontId="8" fillId="0" borderId="107" xfId="40" applyFont="1" applyBorder="1" applyAlignment="1">
      <alignment horizontal="center" vertical="center" wrapText="1"/>
    </xf>
    <xf numFmtId="0" fontId="8" fillId="0" borderId="134" xfId="40" applyFont="1" applyBorder="1" applyAlignment="1">
      <alignment horizontal="center" vertical="center" wrapText="1"/>
    </xf>
    <xf numFmtId="0" fontId="8" fillId="0" borderId="119" xfId="40" applyFont="1" applyBorder="1" applyAlignment="1">
      <alignment horizontal="center" vertical="center"/>
    </xf>
    <xf numFmtId="0" fontId="8" fillId="0" borderId="113" xfId="40" applyFont="1" applyBorder="1" applyAlignment="1">
      <alignment horizontal="center" vertical="center" wrapText="1"/>
    </xf>
    <xf numFmtId="0" fontId="8" fillId="0" borderId="130" xfId="40" applyFont="1" applyBorder="1" applyAlignment="1">
      <alignment horizontal="center" vertical="center" wrapText="1"/>
    </xf>
    <xf numFmtId="0" fontId="8" fillId="0" borderId="125" xfId="40" applyFont="1" applyBorder="1" applyAlignment="1">
      <alignment horizontal="center" vertical="center" wrapText="1"/>
    </xf>
    <xf numFmtId="0" fontId="8" fillId="0" borderId="128" xfId="40" applyFont="1" applyBorder="1" applyAlignment="1">
      <alignment horizontal="center" vertical="center" wrapText="1"/>
    </xf>
    <xf numFmtId="0" fontId="8" fillId="0" borderId="129" xfId="40" applyFont="1" applyBorder="1" applyAlignment="1">
      <alignment horizontal="center" vertical="center" wrapText="1"/>
    </xf>
    <xf numFmtId="0" fontId="8" fillId="0" borderId="34" xfId="40" applyFont="1" applyBorder="1" applyAlignment="1">
      <alignment horizontal="center" vertical="center" wrapText="1"/>
    </xf>
    <xf numFmtId="0" fontId="8" fillId="0" borderId="19" xfId="40" applyFont="1" applyBorder="1" applyAlignment="1">
      <alignment horizontal="center" vertical="center" wrapText="1"/>
    </xf>
    <xf numFmtId="0" fontId="8" fillId="0" borderId="43" xfId="40" applyFont="1" applyBorder="1" applyAlignment="1">
      <alignment horizontal="center" vertical="center" wrapText="1"/>
    </xf>
    <xf numFmtId="0" fontId="8" fillId="0" borderId="105" xfId="40" applyFont="1" applyBorder="1" applyAlignment="1">
      <alignment horizontal="center" vertical="center" wrapText="1"/>
    </xf>
    <xf numFmtId="0" fontId="8" fillId="0" borderId="18" xfId="40" applyFont="1" applyBorder="1" applyAlignment="1">
      <alignment horizontal="center" vertical="center" wrapText="1"/>
    </xf>
    <xf numFmtId="0" fontId="8" fillId="0" borderId="39" xfId="40" applyFont="1" applyBorder="1" applyAlignment="1">
      <alignment horizontal="center" vertical="center" wrapText="1"/>
    </xf>
    <xf numFmtId="0" fontId="8" fillId="0" borderId="47" xfId="40" applyFont="1" applyBorder="1" applyAlignment="1">
      <alignment horizontal="center" vertical="center" wrapText="1"/>
    </xf>
    <xf numFmtId="0" fontId="8" fillId="0" borderId="122" xfId="40" applyFont="1" applyBorder="1" applyAlignment="1">
      <alignment horizontal="center" vertical="center" wrapText="1"/>
    </xf>
    <xf numFmtId="0" fontId="8" fillId="0" borderId="124" xfId="40" applyFont="1" applyBorder="1" applyAlignment="1">
      <alignment horizontal="center" vertical="center" wrapText="1"/>
    </xf>
    <xf numFmtId="0" fontId="8" fillId="0" borderId="117" xfId="40" applyFont="1" applyBorder="1" applyAlignment="1">
      <alignment horizontal="center" vertical="center" wrapText="1"/>
    </xf>
    <xf numFmtId="0" fontId="8" fillId="0" borderId="49" xfId="40" applyFont="1" applyBorder="1" applyAlignment="1">
      <alignment horizontal="center" vertical="center" wrapText="1"/>
    </xf>
    <xf numFmtId="0" fontId="15" fillId="0" borderId="104" xfId="40" applyFont="1" applyBorder="1" applyAlignment="1">
      <alignment horizontal="center" vertical="center" wrapText="1"/>
    </xf>
    <xf numFmtId="0" fontId="15" fillId="0" borderId="46" xfId="40" applyFont="1" applyBorder="1" applyAlignment="1">
      <alignment horizontal="center" vertical="center" wrapText="1"/>
    </xf>
    <xf numFmtId="14" fontId="8" fillId="0" borderId="117" xfId="40" applyNumberFormat="1" applyFont="1" applyBorder="1" applyAlignment="1">
      <alignment horizontal="center" vertical="center" wrapText="1"/>
    </xf>
    <xf numFmtId="0" fontId="8" fillId="0" borderId="114" xfId="40" applyFont="1" applyBorder="1" applyAlignment="1">
      <alignment horizontal="center" vertical="center" wrapText="1"/>
    </xf>
    <xf numFmtId="0" fontId="8" fillId="0" borderId="131" xfId="40" applyFont="1" applyBorder="1" applyAlignment="1">
      <alignment horizontal="center" vertical="center" wrapText="1"/>
    </xf>
    <xf numFmtId="0" fontId="8" fillId="0" borderId="126" xfId="40" applyFont="1" applyBorder="1" applyAlignment="1">
      <alignment horizontal="center" vertical="center" wrapText="1"/>
    </xf>
    <xf numFmtId="0" fontId="15" fillId="0" borderId="127" xfId="40" applyFont="1" applyBorder="1" applyAlignment="1">
      <alignment horizontal="center" vertical="center" wrapText="1"/>
    </xf>
    <xf numFmtId="0" fontId="8" fillId="0" borderId="127" xfId="40" applyFont="1" applyBorder="1" applyAlignment="1">
      <alignment horizontal="center" vertical="center" wrapText="1"/>
    </xf>
    <xf numFmtId="0" fontId="8" fillId="0" borderId="26" xfId="40" applyFont="1" applyBorder="1" applyAlignment="1">
      <alignment horizontal="center" vertical="center" wrapText="1"/>
    </xf>
    <xf numFmtId="0" fontId="8" fillId="0" borderId="133" xfId="40" applyFont="1" applyBorder="1" applyAlignment="1">
      <alignment horizontal="center" vertical="center" wrapText="1"/>
    </xf>
    <xf numFmtId="0" fontId="8" fillId="0" borderId="132" xfId="40" applyFont="1" applyBorder="1" applyAlignment="1">
      <alignment horizontal="center" vertical="center" wrapText="1"/>
    </xf>
    <xf numFmtId="0" fontId="8" fillId="44" borderId="134" xfId="40" applyFont="1" applyFill="1" applyBorder="1" applyAlignment="1">
      <alignment horizontal="center" vertical="center" wrapText="1"/>
    </xf>
    <xf numFmtId="0" fontId="15" fillId="0" borderId="0" xfId="40" applyFont="1" applyAlignment="1">
      <alignment horizontal="center"/>
    </xf>
    <xf numFmtId="14" fontId="8" fillId="0" borderId="126" xfId="40" applyNumberFormat="1" applyFont="1" applyBorder="1" applyAlignment="1">
      <alignment horizontal="center" vertical="center" wrapText="1"/>
    </xf>
    <xf numFmtId="0" fontId="8" fillId="44" borderId="135" xfId="40" applyFont="1" applyFill="1" applyBorder="1" applyAlignment="1">
      <alignment horizontal="center" vertical="center" wrapText="1"/>
    </xf>
    <xf numFmtId="0" fontId="8" fillId="44" borderId="135" xfId="40" applyFont="1" applyFill="1" applyBorder="1" applyAlignment="1">
      <alignment horizontal="center" vertical="center" textRotation="90" wrapText="1"/>
    </xf>
    <xf numFmtId="0" fontId="8" fillId="5" borderId="107" xfId="40" applyFont="1" applyFill="1" applyBorder="1" applyAlignment="1">
      <alignment horizontal="center" vertical="center" wrapText="1"/>
    </xf>
    <xf numFmtId="0" fontId="8" fillId="5" borderId="8" xfId="40" applyFont="1" applyFill="1" applyBorder="1" applyAlignment="1">
      <alignment horizontal="center" vertical="center" wrapText="1"/>
    </xf>
    <xf numFmtId="0" fontId="8" fillId="5" borderId="134" xfId="40" applyFont="1" applyFill="1" applyBorder="1" applyAlignment="1">
      <alignment horizontal="center" vertical="center" wrapText="1"/>
    </xf>
    <xf numFmtId="0" fontId="8" fillId="44" borderId="108" xfId="40" applyFont="1" applyFill="1" applyBorder="1" applyAlignment="1">
      <alignment horizontal="center" vertical="center" textRotation="90" wrapText="1"/>
    </xf>
    <xf numFmtId="0" fontId="8" fillId="44" borderId="123" xfId="40" applyFont="1" applyFill="1" applyBorder="1" applyAlignment="1">
      <alignment horizontal="center" vertical="center" textRotation="90" wrapText="1"/>
    </xf>
    <xf numFmtId="0" fontId="8" fillId="44" borderId="143" xfId="40" applyFont="1" applyFill="1" applyBorder="1" applyAlignment="1">
      <alignment horizontal="center" vertical="center" textRotation="90" wrapText="1"/>
    </xf>
    <xf numFmtId="0" fontId="8" fillId="44" borderId="127" xfId="40" applyFont="1" applyFill="1" applyBorder="1" applyAlignment="1">
      <alignment horizontal="center" vertical="center" wrapText="1"/>
    </xf>
    <xf numFmtId="0" fontId="8" fillId="44" borderId="46" xfId="40" applyFont="1" applyFill="1" applyBorder="1" applyAlignment="1">
      <alignment horizontal="center" vertical="center" wrapText="1"/>
    </xf>
    <xf numFmtId="0" fontId="8" fillId="0" borderId="137" xfId="40" applyFont="1" applyBorder="1" applyAlignment="1">
      <alignment horizontal="center" vertical="center" wrapText="1"/>
    </xf>
    <xf numFmtId="0" fontId="8" fillId="0" borderId="85" xfId="40" applyFont="1" applyBorder="1" applyAlignment="1">
      <alignment horizontal="center" vertical="center" wrapText="1"/>
    </xf>
    <xf numFmtId="0" fontId="8" fillId="0" borderId="141" xfId="40" applyFont="1" applyBorder="1" applyAlignment="1">
      <alignment horizontal="center" vertical="center" wrapText="1"/>
    </xf>
    <xf numFmtId="0" fontId="8" fillId="44" borderId="136" xfId="40" applyFont="1" applyFill="1" applyBorder="1" applyAlignment="1">
      <alignment horizontal="center" vertical="center" textRotation="90" wrapText="1"/>
    </xf>
    <xf numFmtId="0" fontId="8" fillId="0" borderId="135" xfId="40" applyFont="1" applyBorder="1" applyAlignment="1">
      <alignment horizontal="center" vertical="center" wrapText="1"/>
    </xf>
    <xf numFmtId="0" fontId="8" fillId="0" borderId="139" xfId="40" applyFont="1" applyBorder="1" applyAlignment="1">
      <alignment horizontal="left" vertical="center" wrapText="1"/>
    </xf>
    <xf numFmtId="0" fontId="8" fillId="0" borderId="123" xfId="40" applyFont="1" applyBorder="1" applyAlignment="1">
      <alignment horizontal="left" vertical="center" wrapText="1"/>
    </xf>
    <xf numFmtId="0" fontId="8" fillId="0" borderId="143" xfId="40" applyFont="1" applyBorder="1" applyAlignment="1">
      <alignment horizontal="left" vertical="center" wrapText="1"/>
    </xf>
    <xf numFmtId="0" fontId="8" fillId="0" borderId="138" xfId="40" applyFont="1" applyBorder="1" applyAlignment="1">
      <alignment horizontal="center" vertical="center" wrapText="1"/>
    </xf>
    <xf numFmtId="0" fontId="8" fillId="0" borderId="140" xfId="40" applyFont="1" applyBorder="1" applyAlignment="1">
      <alignment horizontal="center" vertical="center" wrapText="1"/>
    </xf>
    <xf numFmtId="0" fontId="8" fillId="0" borderId="142" xfId="40" applyFont="1" applyBorder="1" applyAlignment="1">
      <alignment horizontal="center" vertical="center" wrapText="1"/>
    </xf>
    <xf numFmtId="0" fontId="15" fillId="0" borderId="137" xfId="40" applyFont="1" applyBorder="1" applyAlignment="1">
      <alignment horizontal="center" vertical="center" wrapText="1"/>
    </xf>
    <xf numFmtId="0" fontId="15" fillId="0" borderId="85" xfId="40" applyFont="1" applyBorder="1" applyAlignment="1">
      <alignment horizontal="center" vertical="center" wrapText="1"/>
    </xf>
    <xf numFmtId="14" fontId="8" fillId="0" borderId="135" xfId="40" applyNumberFormat="1" applyFont="1" applyBorder="1" applyAlignment="1">
      <alignment horizontal="center" vertical="center" wrapText="1"/>
    </xf>
    <xf numFmtId="14" fontId="8" fillId="0" borderId="134" xfId="40" applyNumberFormat="1" applyFont="1" applyBorder="1" applyAlignment="1">
      <alignment horizontal="center" vertical="center" wrapText="1"/>
    </xf>
    <xf numFmtId="0" fontId="8" fillId="0" borderId="133" xfId="40" applyFont="1" applyBorder="1" applyAlignment="1">
      <alignment horizontal="left" vertical="center" wrapText="1"/>
    </xf>
    <xf numFmtId="0" fontId="8" fillId="0" borderId="110" xfId="40" applyFont="1" applyBorder="1" applyAlignment="1">
      <alignment horizontal="left" vertical="center" wrapText="1"/>
    </xf>
    <xf numFmtId="0" fontId="8" fillId="0" borderId="130" xfId="40" applyFont="1" applyBorder="1" applyAlignment="1">
      <alignment horizontal="left" vertical="center" wrapText="1"/>
    </xf>
    <xf numFmtId="0" fontId="8" fillId="44" borderId="135" xfId="40" applyFont="1" applyFill="1" applyBorder="1" applyAlignment="1">
      <alignment horizontal="center" textRotation="90" wrapText="1"/>
    </xf>
    <xf numFmtId="0" fontId="8" fillId="44" borderId="8" xfId="40" applyFont="1" applyFill="1" applyBorder="1" applyAlignment="1">
      <alignment horizontal="center" textRotation="90" wrapText="1"/>
    </xf>
    <xf numFmtId="14" fontId="8" fillId="44" borderId="135" xfId="40" applyNumberFormat="1" applyFont="1" applyFill="1" applyBorder="1" applyAlignment="1">
      <alignment horizontal="center" textRotation="90" wrapText="1"/>
    </xf>
    <xf numFmtId="14" fontId="8" fillId="44" borderId="8" xfId="40" applyNumberFormat="1" applyFont="1" applyFill="1" applyBorder="1" applyAlignment="1">
      <alignment horizontal="center" textRotation="90" wrapText="1"/>
    </xf>
    <xf numFmtId="14" fontId="8" fillId="44" borderId="127" xfId="40" applyNumberFormat="1" applyFont="1" applyFill="1" applyBorder="1" applyAlignment="1">
      <alignment horizontal="center" vertical="center" wrapText="1"/>
    </xf>
    <xf numFmtId="14" fontId="8" fillId="44" borderId="135" xfId="40" applyNumberFormat="1" applyFont="1" applyFill="1" applyBorder="1" applyAlignment="1">
      <alignment horizontal="center" vertical="center" textRotation="90" wrapText="1"/>
    </xf>
    <xf numFmtId="14" fontId="8" fillId="44" borderId="8" xfId="40" applyNumberFormat="1" applyFont="1" applyFill="1" applyBorder="1" applyAlignment="1">
      <alignment horizontal="center" vertical="center" textRotation="90" wrapText="1"/>
    </xf>
    <xf numFmtId="0" fontId="8" fillId="0" borderId="139" xfId="40" applyFont="1" applyBorder="1" applyAlignment="1">
      <alignment horizontal="center" vertical="center" wrapText="1"/>
    </xf>
    <xf numFmtId="0" fontId="8" fillId="0" borderId="123" xfId="40" applyFont="1" applyBorder="1" applyAlignment="1">
      <alignment horizontal="center" vertical="center" wrapText="1"/>
    </xf>
    <xf numFmtId="0" fontId="8" fillId="0" borderId="143" xfId="40" applyFont="1" applyBorder="1" applyAlignment="1">
      <alignment horizontal="center" vertical="center" wrapText="1"/>
    </xf>
    <xf numFmtId="0" fontId="15" fillId="0" borderId="34" xfId="40" applyFont="1" applyBorder="1" applyAlignment="1">
      <alignment horizontal="center" vertical="center" wrapText="1"/>
    </xf>
    <xf numFmtId="0" fontId="15" fillId="0" borderId="19" xfId="40" applyFont="1" applyBorder="1" applyAlignment="1">
      <alignment horizontal="center" vertical="center" wrapText="1"/>
    </xf>
    <xf numFmtId="0" fontId="15" fillId="0" borderId="49" xfId="40" applyFont="1" applyBorder="1" applyAlignment="1">
      <alignment horizontal="center" vertical="center" wrapText="1"/>
    </xf>
    <xf numFmtId="0" fontId="8" fillId="44" borderId="101" xfId="40" applyFont="1" applyFill="1" applyBorder="1" applyAlignment="1">
      <alignment horizontal="center" vertical="center" wrapText="1"/>
    </xf>
    <xf numFmtId="0" fontId="8" fillId="44" borderId="119" xfId="40" applyFont="1" applyFill="1" applyBorder="1" applyAlignment="1">
      <alignment horizontal="center" vertical="center" textRotation="90" wrapText="1"/>
    </xf>
    <xf numFmtId="0" fontId="8" fillId="44" borderId="119" xfId="40" applyFont="1" applyFill="1" applyBorder="1" applyAlignment="1">
      <alignment horizontal="center" vertical="center" wrapText="1"/>
    </xf>
    <xf numFmtId="0" fontId="8" fillId="44" borderId="119" xfId="40" applyFont="1" applyFill="1" applyBorder="1" applyAlignment="1">
      <alignment horizontal="center" textRotation="90" wrapText="1"/>
    </xf>
    <xf numFmtId="0" fontId="8" fillId="44" borderId="127" xfId="40" applyFont="1" applyFill="1" applyBorder="1" applyAlignment="1">
      <alignment horizontal="center" vertical="center" textRotation="90"/>
    </xf>
    <xf numFmtId="0" fontId="8" fillId="44" borderId="5" xfId="40" applyFont="1" applyFill="1" applyBorder="1" applyAlignment="1">
      <alignment horizontal="center" vertical="center" textRotation="90"/>
    </xf>
    <xf numFmtId="0" fontId="8" fillId="44" borderId="101" xfId="40" applyFont="1" applyFill="1" applyBorder="1" applyAlignment="1">
      <alignment horizontal="center" vertical="center" textRotation="90"/>
    </xf>
    <xf numFmtId="14" fontId="8" fillId="44" borderId="5" xfId="40" applyNumberFormat="1" applyFont="1" applyFill="1" applyBorder="1" applyAlignment="1">
      <alignment horizontal="center" vertical="center" wrapText="1"/>
    </xf>
    <xf numFmtId="14" fontId="8" fillId="44" borderId="101" xfId="40" applyNumberFormat="1" applyFont="1" applyFill="1" applyBorder="1" applyAlignment="1">
      <alignment horizontal="center" vertical="center" wrapText="1"/>
    </xf>
    <xf numFmtId="14" fontId="8" fillId="0" borderId="119" xfId="40" applyNumberFormat="1" applyFont="1" applyBorder="1" applyAlignment="1">
      <alignment horizontal="center" vertical="center" wrapText="1"/>
    </xf>
    <xf numFmtId="0" fontId="8" fillId="44" borderId="123" xfId="40" applyFont="1" applyFill="1" applyBorder="1" applyAlignment="1">
      <alignment horizontal="left" vertical="center" wrapText="1"/>
    </xf>
    <xf numFmtId="0" fontId="8" fillId="44" borderId="146" xfId="40" applyFont="1" applyFill="1" applyBorder="1" applyAlignment="1">
      <alignment horizontal="left" vertical="center" wrapText="1"/>
    </xf>
    <xf numFmtId="0" fontId="8" fillId="0" borderId="147" xfId="40" applyFont="1" applyBorder="1" applyAlignment="1">
      <alignment horizontal="center" vertical="center" wrapText="1"/>
    </xf>
    <xf numFmtId="0" fontId="15" fillId="0" borderId="135" xfId="40" applyFont="1" applyBorder="1" applyAlignment="1">
      <alignment horizontal="center" vertical="center" wrapText="1"/>
    </xf>
    <xf numFmtId="0" fontId="15" fillId="0" borderId="8" xfId="40" applyFont="1" applyBorder="1" applyAlignment="1">
      <alignment horizontal="center" vertical="center" wrapText="1"/>
    </xf>
    <xf numFmtId="0" fontId="15" fillId="0" borderId="119" xfId="40" applyFont="1" applyBorder="1" applyAlignment="1">
      <alignment horizontal="center" vertical="center" wrapText="1"/>
    </xf>
    <xf numFmtId="0" fontId="8" fillId="0" borderId="146" xfId="40" applyFont="1" applyBorder="1" applyAlignment="1">
      <alignment horizontal="center" vertical="center" wrapText="1"/>
    </xf>
    <xf numFmtId="0" fontId="8" fillId="0" borderId="135" xfId="40" applyFont="1" applyBorder="1" applyAlignment="1">
      <alignment horizontal="center" vertical="center"/>
    </xf>
    <xf numFmtId="0" fontId="8" fillId="44" borderId="145" xfId="40" applyFont="1" applyFill="1" applyBorder="1" applyAlignment="1">
      <alignment horizontal="center" vertical="center" wrapText="1"/>
    </xf>
    <xf numFmtId="0" fontId="8" fillId="44" borderId="44" xfId="40" applyFont="1" applyFill="1" applyBorder="1" applyAlignment="1">
      <alignment horizontal="center" vertical="center" wrapText="1"/>
    </xf>
    <xf numFmtId="0" fontId="8" fillId="44" borderId="120" xfId="40" applyFont="1" applyFill="1" applyBorder="1" applyAlignment="1">
      <alignment horizontal="center" vertical="center" wrapText="1"/>
    </xf>
    <xf numFmtId="0" fontId="16" fillId="28" borderId="0" xfId="31" applyFont="1" applyFill="1" applyAlignment="1">
      <alignment horizontal="center" vertical="center"/>
    </xf>
    <xf numFmtId="0" fontId="16" fillId="28" borderId="64" xfId="31" applyFont="1" applyFill="1" applyBorder="1" applyAlignment="1">
      <alignment vertical="center"/>
    </xf>
    <xf numFmtId="0" fontId="16" fillId="28" borderId="65" xfId="31" applyFont="1" applyFill="1" applyBorder="1" applyAlignment="1">
      <alignment vertical="center"/>
    </xf>
    <xf numFmtId="0" fontId="16" fillId="28" borderId="62" xfId="31" applyFont="1" applyFill="1" applyBorder="1" applyAlignment="1">
      <alignment vertical="center"/>
    </xf>
    <xf numFmtId="0" fontId="16" fillId="28" borderId="64" xfId="31" applyFont="1" applyFill="1" applyBorder="1" applyAlignment="1">
      <alignment horizontal="left" vertical="center" wrapText="1"/>
    </xf>
    <xf numFmtId="0" fontId="16" fillId="28" borderId="65" xfId="31" applyFont="1" applyFill="1" applyBorder="1" applyAlignment="1">
      <alignment horizontal="left" vertical="center" wrapText="1"/>
    </xf>
    <xf numFmtId="0" fontId="16" fillId="28" borderId="62" xfId="31" applyFont="1" applyFill="1" applyBorder="1" applyAlignment="1">
      <alignment horizontal="center" vertical="center" wrapText="1"/>
    </xf>
    <xf numFmtId="3" fontId="8" fillId="0" borderId="62" xfId="31" applyNumberFormat="1" applyFont="1" applyBorder="1" applyAlignment="1">
      <alignment horizontal="center" vertical="center" wrapText="1"/>
    </xf>
    <xf numFmtId="0" fontId="16" fillId="28" borderId="62" xfId="31" applyFont="1" applyFill="1" applyBorder="1" applyAlignment="1">
      <alignment horizontal="left" vertical="center"/>
    </xf>
    <xf numFmtId="0" fontId="27" fillId="30" borderId="62" xfId="39" applyFont="1" applyFill="1" applyBorder="1" applyAlignment="1">
      <alignment horizontal="center" vertical="center" wrapText="1"/>
    </xf>
    <xf numFmtId="0" fontId="27" fillId="30" borderId="62" xfId="31" applyFont="1" applyFill="1" applyBorder="1" applyAlignment="1">
      <alignment horizontal="center" vertical="center" wrapText="1"/>
    </xf>
    <xf numFmtId="0" fontId="28" fillId="0" borderId="0" xfId="5" applyFont="1" applyAlignment="1">
      <alignment vertical="center" wrapText="1"/>
    </xf>
    <xf numFmtId="0" fontId="16" fillId="28" borderId="62" xfId="31" applyFont="1" applyFill="1" applyBorder="1" applyAlignment="1">
      <alignment vertical="center" wrapText="1"/>
    </xf>
    <xf numFmtId="0" fontId="16" fillId="3" borderId="0" xfId="31" applyFont="1" applyFill="1" applyAlignment="1">
      <alignment horizontal="center" vertical="center" wrapText="1"/>
    </xf>
    <xf numFmtId="0" fontId="16" fillId="3" borderId="12" xfId="31" applyFont="1" applyFill="1" applyBorder="1" applyAlignment="1">
      <alignment horizontal="left" vertical="center" wrapText="1"/>
    </xf>
    <xf numFmtId="0" fontId="16" fillId="3" borderId="12" xfId="31" applyFont="1" applyFill="1" applyBorder="1" applyAlignment="1">
      <alignment horizontal="center" vertical="center" wrapText="1"/>
    </xf>
    <xf numFmtId="0" fontId="27" fillId="0" borderId="0" xfId="5" applyFont="1" applyAlignment="1">
      <alignment vertical="center" wrapText="1"/>
    </xf>
    <xf numFmtId="0" fontId="32" fillId="0" borderId="0" xfId="5" applyFont="1" applyAlignment="1">
      <alignment vertical="center" wrapText="1"/>
    </xf>
    <xf numFmtId="0" fontId="28" fillId="0" borderId="0" xfId="5" applyFont="1" applyAlignment="1">
      <alignment horizontal="left" vertical="center" wrapText="1"/>
    </xf>
    <xf numFmtId="0" fontId="8" fillId="0" borderId="5" xfId="31" applyFont="1" applyBorder="1" applyAlignment="1">
      <alignment horizontal="center" vertical="center"/>
    </xf>
    <xf numFmtId="14" fontId="8" fillId="0" borderId="5" xfId="31" applyNumberFormat="1" applyFont="1" applyBorder="1" applyAlignment="1">
      <alignment horizontal="center" vertical="center"/>
    </xf>
    <xf numFmtId="0" fontId="32" fillId="0" borderId="0" xfId="41" applyFont="1" applyAlignment="1">
      <alignment vertical="center"/>
    </xf>
    <xf numFmtId="0" fontId="16" fillId="28" borderId="0" xfId="31" applyFont="1" applyFill="1" applyAlignment="1">
      <alignment horizontal="center" vertical="center" wrapText="1"/>
    </xf>
    <xf numFmtId="0" fontId="17" fillId="5" borderId="0" xfId="31" applyFont="1" applyFill="1" applyAlignment="1">
      <alignment horizontal="left" vertical="center" wrapText="1"/>
    </xf>
    <xf numFmtId="0" fontId="32" fillId="0" borderId="0" xfId="5" applyFont="1" applyAlignment="1">
      <alignment horizontal="left" vertical="center"/>
    </xf>
    <xf numFmtId="0" fontId="32" fillId="0" borderId="0" xfId="5" applyFont="1" applyAlignment="1">
      <alignment vertical="center"/>
    </xf>
    <xf numFmtId="0" fontId="17" fillId="5" borderId="0" xfId="31" applyFont="1" applyFill="1" applyAlignment="1">
      <alignment horizontal="center" vertical="center" wrapText="1"/>
    </xf>
    <xf numFmtId="0" fontId="16" fillId="6" borderId="0" xfId="31" applyFont="1" applyFill="1" applyAlignment="1">
      <alignment horizontal="center" vertical="center" wrapText="1"/>
    </xf>
    <xf numFmtId="0" fontId="40" fillId="15" borderId="0" xfId="31" applyFont="1" applyFill="1" applyAlignment="1">
      <alignment vertical="center"/>
    </xf>
    <xf numFmtId="0" fontId="8" fillId="0" borderId="0" xfId="31" applyFont="1" applyAlignment="1">
      <alignment vertical="center"/>
    </xf>
    <xf numFmtId="0" fontId="27" fillId="5" borderId="30" xfId="31" applyFont="1" applyFill="1" applyBorder="1" applyAlignment="1">
      <alignment horizontal="left" vertical="center"/>
    </xf>
    <xf numFmtId="0" fontId="27" fillId="5" borderId="33" xfId="31" applyFont="1" applyFill="1" applyBorder="1" applyAlignment="1">
      <alignment horizontal="left" vertical="center"/>
    </xf>
    <xf numFmtId="0" fontId="8" fillId="0" borderId="0" xfId="31" applyFont="1" applyAlignment="1">
      <alignment horizontal="left" vertical="center" wrapText="1"/>
    </xf>
    <xf numFmtId="0" fontId="15" fillId="0" borderId="10" xfId="31" applyFont="1" applyBorder="1" applyAlignment="1">
      <alignment vertical="center" wrapText="1"/>
    </xf>
    <xf numFmtId="0" fontId="15" fillId="0" borderId="19" xfId="31" applyFont="1" applyBorder="1" applyAlignment="1">
      <alignment vertical="center" wrapText="1"/>
    </xf>
    <xf numFmtId="171" fontId="8" fillId="18" borderId="18" xfId="31" applyNumberFormat="1" applyFont="1" applyFill="1" applyBorder="1" applyAlignment="1">
      <alignment horizontal="left" vertical="center" wrapText="1"/>
    </xf>
    <xf numFmtId="171" fontId="8" fillId="18" borderId="20" xfId="31" applyNumberFormat="1" applyFont="1" applyFill="1" applyBorder="1" applyAlignment="1">
      <alignment horizontal="left" vertical="center" wrapText="1"/>
    </xf>
    <xf numFmtId="171" fontId="8" fillId="18" borderId="19" xfId="31" applyNumberFormat="1" applyFont="1" applyFill="1" applyBorder="1" applyAlignment="1">
      <alignment horizontal="left" vertical="center" wrapText="1"/>
    </xf>
    <xf numFmtId="171" fontId="8" fillId="17" borderId="18" xfId="31" applyNumberFormat="1" applyFont="1" applyFill="1" applyBorder="1" applyAlignment="1">
      <alignment horizontal="left" vertical="center" wrapText="1"/>
    </xf>
    <xf numFmtId="171" fontId="8" fillId="17" borderId="20" xfId="31" applyNumberFormat="1" applyFont="1" applyFill="1" applyBorder="1" applyAlignment="1">
      <alignment horizontal="left" vertical="center" wrapText="1"/>
    </xf>
    <xf numFmtId="171" fontId="8" fillId="17" borderId="19" xfId="31" applyNumberFormat="1" applyFont="1" applyFill="1" applyBorder="1" applyAlignment="1">
      <alignment horizontal="left" vertical="center" wrapText="1"/>
    </xf>
    <xf numFmtId="0" fontId="15" fillId="0" borderId="28" xfId="31" applyFont="1" applyBorder="1" applyAlignment="1">
      <alignment horizontal="left" vertical="center" wrapText="1"/>
    </xf>
    <xf numFmtId="0" fontId="15" fillId="0" borderId="0" xfId="31" applyFont="1" applyAlignment="1">
      <alignment horizontal="left" vertical="center"/>
    </xf>
    <xf numFmtId="0" fontId="15" fillId="0" borderId="38" xfId="31" applyFont="1" applyBorder="1" applyAlignment="1">
      <alignment horizontal="left" vertical="center"/>
    </xf>
    <xf numFmtId="0" fontId="15" fillId="0" borderId="10" xfId="31" applyFont="1" applyBorder="1" applyAlignment="1">
      <alignment horizontal="left" vertical="center" wrapText="1"/>
    </xf>
    <xf numFmtId="0" fontId="15" fillId="0" borderId="19" xfId="31" applyFont="1" applyBorder="1" applyAlignment="1">
      <alignment horizontal="left" vertical="center" wrapText="1"/>
    </xf>
    <xf numFmtId="0" fontId="8" fillId="18" borderId="18" xfId="31" applyFont="1" applyFill="1" applyBorder="1" applyAlignment="1">
      <alignment horizontal="left" vertical="center" wrapText="1"/>
    </xf>
    <xf numFmtId="0" fontId="40" fillId="18" borderId="20" xfId="31" applyFont="1" applyFill="1" applyBorder="1" applyAlignment="1">
      <alignment horizontal="left" vertical="center" wrapText="1"/>
    </xf>
    <xf numFmtId="0" fontId="8" fillId="18" borderId="19" xfId="31" applyFont="1" applyFill="1" applyBorder="1" applyAlignment="1">
      <alignment horizontal="left" vertical="center" wrapText="1"/>
    </xf>
    <xf numFmtId="0" fontId="27" fillId="0" borderId="10" xfId="31" applyFont="1" applyBorder="1" applyAlignment="1">
      <alignment vertical="center"/>
    </xf>
    <xf numFmtId="0" fontId="27" fillId="0" borderId="19" xfId="31" applyFont="1" applyBorder="1" applyAlignment="1">
      <alignment vertical="center"/>
    </xf>
    <xf numFmtId="0" fontId="27" fillId="0" borderId="28" xfId="31" applyFont="1" applyBorder="1" applyAlignment="1">
      <alignment horizontal="left" vertical="center"/>
    </xf>
    <xf numFmtId="0" fontId="27" fillId="0" borderId="25" xfId="31" applyFont="1" applyBorder="1" applyAlignment="1">
      <alignment horizontal="left" vertical="center"/>
    </xf>
    <xf numFmtId="0" fontId="8" fillId="18" borderId="6" xfId="31" applyFont="1" applyFill="1" applyBorder="1" applyAlignment="1">
      <alignment horizontal="left" vertical="center" wrapText="1"/>
    </xf>
    <xf numFmtId="0" fontId="8" fillId="18" borderId="7" xfId="31" applyFont="1" applyFill="1" applyBorder="1" applyAlignment="1">
      <alignment horizontal="left" vertical="center" wrapText="1"/>
    </xf>
    <xf numFmtId="171" fontId="8" fillId="5" borderId="6" xfId="31" applyNumberFormat="1" applyFont="1" applyFill="1" applyBorder="1" applyAlignment="1">
      <alignment horizontal="left" vertical="center" wrapText="1"/>
    </xf>
    <xf numFmtId="171" fontId="8" fillId="5" borderId="8" xfId="31" applyNumberFormat="1" applyFont="1" applyFill="1" applyBorder="1" applyAlignment="1">
      <alignment horizontal="left" vertical="center" wrapText="1"/>
    </xf>
    <xf numFmtId="171" fontId="8" fillId="18" borderId="6" xfId="31" applyNumberFormat="1" applyFont="1" applyFill="1" applyBorder="1" applyAlignment="1">
      <alignment horizontal="left" vertical="center" wrapText="1"/>
    </xf>
    <xf numFmtId="171" fontId="8" fillId="18" borderId="8" xfId="31" applyNumberFormat="1" applyFont="1" applyFill="1" applyBorder="1" applyAlignment="1">
      <alignment horizontal="left" vertical="center" wrapText="1"/>
    </xf>
    <xf numFmtId="171" fontId="8" fillId="5" borderId="39" xfId="31" applyNumberFormat="1" applyFont="1" applyFill="1" applyBorder="1" applyAlignment="1">
      <alignment horizontal="left" vertical="center" wrapText="1"/>
    </xf>
    <xf numFmtId="171" fontId="8" fillId="5" borderId="44" xfId="31" applyNumberFormat="1" applyFont="1" applyFill="1" applyBorder="1" applyAlignment="1">
      <alignment horizontal="left" vertical="center" wrapText="1"/>
    </xf>
    <xf numFmtId="10" fontId="8" fillId="18" borderId="5" xfId="31" applyNumberFormat="1" applyFont="1" applyFill="1" applyBorder="1" applyAlignment="1">
      <alignment horizontal="left" vertical="center" wrapText="1"/>
    </xf>
    <xf numFmtId="0" fontId="27" fillId="0" borderId="42" xfId="31" applyFont="1" applyBorder="1" applyAlignment="1">
      <alignment horizontal="left" vertical="center"/>
    </xf>
    <xf numFmtId="0" fontId="27" fillId="0" borderId="43" xfId="31" applyFont="1" applyBorder="1" applyAlignment="1">
      <alignment horizontal="left" vertical="center"/>
    </xf>
    <xf numFmtId="0" fontId="27" fillId="0" borderId="34" xfId="31" applyFont="1" applyBorder="1" applyAlignment="1">
      <alignment horizontal="left" vertical="center"/>
    </xf>
    <xf numFmtId="171" fontId="8" fillId="5" borderId="7" xfId="31" applyNumberFormat="1" applyFont="1" applyFill="1" applyBorder="1" applyAlignment="1">
      <alignment horizontal="left" vertical="center" wrapText="1"/>
    </xf>
    <xf numFmtId="171" fontId="8" fillId="18" borderId="7" xfId="31" applyNumberFormat="1" applyFont="1" applyFill="1" applyBorder="1" applyAlignment="1">
      <alignment horizontal="left" vertical="center" wrapText="1"/>
    </xf>
    <xf numFmtId="171" fontId="8" fillId="5" borderId="26" xfId="31" applyNumberFormat="1" applyFont="1" applyFill="1" applyBorder="1" applyAlignment="1">
      <alignment horizontal="left" vertical="center" wrapText="1"/>
    </xf>
    <xf numFmtId="0" fontId="8" fillId="5" borderId="0" xfId="31" applyFont="1" applyFill="1" applyAlignment="1">
      <alignment horizontal="left" vertical="center" wrapText="1"/>
    </xf>
    <xf numFmtId="171" fontId="8" fillId="5" borderId="0" xfId="31" applyNumberFormat="1" applyFont="1" applyFill="1" applyAlignment="1">
      <alignment horizontal="left" vertical="center" wrapText="1"/>
    </xf>
    <xf numFmtId="0" fontId="39" fillId="5" borderId="0" xfId="31" applyFont="1" applyFill="1" applyAlignment="1">
      <alignment horizontal="left" vertical="center"/>
    </xf>
    <xf numFmtId="0" fontId="8" fillId="5" borderId="0" xfId="31" applyFont="1" applyFill="1" applyAlignment="1">
      <alignment horizontal="left" vertical="center"/>
    </xf>
    <xf numFmtId="0" fontId="17" fillId="5" borderId="0" xfId="31" applyFont="1" applyFill="1" applyAlignment="1">
      <alignment horizontal="center" vertical="center"/>
    </xf>
    <xf numFmtId="3" fontId="8" fillId="0" borderId="5" xfId="31" applyNumberFormat="1" applyFont="1" applyBorder="1" applyAlignment="1">
      <alignment horizontal="center" vertical="center"/>
    </xf>
    <xf numFmtId="0" fontId="16" fillId="6" borderId="5" xfId="31" applyFont="1" applyFill="1" applyBorder="1" applyAlignment="1">
      <alignment horizontal="center" vertical="center" wrapText="1"/>
    </xf>
    <xf numFmtId="0" fontId="32" fillId="5" borderId="0" xfId="41" applyFont="1" applyFill="1" applyAlignment="1">
      <alignment vertical="center"/>
    </xf>
    <xf numFmtId="0" fontId="16" fillId="6" borderId="5" xfId="31" applyFont="1" applyFill="1" applyBorder="1" applyAlignment="1">
      <alignment horizontal="center" vertical="center"/>
    </xf>
    <xf numFmtId="0" fontId="16" fillId="6" borderId="18" xfId="31" applyFont="1" applyFill="1" applyBorder="1" applyAlignment="1">
      <alignment horizontal="center" vertical="center" wrapText="1"/>
    </xf>
    <xf numFmtId="0" fontId="16" fillId="6" borderId="19" xfId="31" applyFont="1" applyFill="1" applyBorder="1" applyAlignment="1">
      <alignment horizontal="center" vertical="center" wrapText="1"/>
    </xf>
    <xf numFmtId="0" fontId="16" fillId="5" borderId="0" xfId="31" applyFont="1" applyFill="1" applyAlignment="1">
      <alignment horizontal="left" vertical="center"/>
    </xf>
    <xf numFmtId="0" fontId="16" fillId="3" borderId="62" xfId="39" applyFont="1" applyFill="1" applyBorder="1" applyAlignment="1">
      <alignment horizontal="center" vertical="center" wrapText="1"/>
    </xf>
    <xf numFmtId="0" fontId="27" fillId="31" borderId="62" xfId="39" applyFont="1" applyFill="1" applyBorder="1" applyAlignment="1">
      <alignment horizontal="center" vertical="center" wrapText="1"/>
    </xf>
    <xf numFmtId="0" fontId="32" fillId="0" borderId="0" xfId="40" applyFont="1" applyAlignment="1">
      <alignment vertical="center"/>
    </xf>
    <xf numFmtId="0" fontId="28" fillId="0" borderId="0" xfId="40" applyFont="1" applyAlignment="1">
      <alignment vertical="center"/>
    </xf>
    <xf numFmtId="0" fontId="25" fillId="0" borderId="0" xfId="31" applyFont="1" applyAlignment="1">
      <alignment horizontal="left" vertical="center"/>
    </xf>
    <xf numFmtId="0" fontId="16" fillId="3" borderId="0" xfId="31" applyFont="1" applyFill="1" applyAlignment="1">
      <alignment horizontal="center" vertical="center"/>
    </xf>
    <xf numFmtId="0" fontId="27" fillId="0" borderId="0" xfId="31" applyFont="1" applyAlignment="1">
      <alignment horizontal="left" vertical="center" wrapText="1"/>
    </xf>
    <xf numFmtId="0" fontId="32" fillId="0" borderId="0" xfId="32" applyFont="1" applyAlignment="1">
      <alignment vertical="center"/>
    </xf>
    <xf numFmtId="0" fontId="28" fillId="0" borderId="0" xfId="32" applyFont="1" applyAlignment="1">
      <alignment vertical="center"/>
    </xf>
    <xf numFmtId="0" fontId="16" fillId="6" borderId="12" xfId="31" applyFont="1" applyFill="1" applyBorder="1" applyAlignment="1">
      <alignment horizontal="center" vertical="center" wrapText="1"/>
    </xf>
    <xf numFmtId="0" fontId="16" fillId="6" borderId="13" xfId="31" applyFont="1" applyFill="1" applyBorder="1" applyAlignment="1">
      <alignment horizontal="center" vertical="center" wrapText="1"/>
    </xf>
    <xf numFmtId="0" fontId="16" fillId="6" borderId="17" xfId="31" applyFont="1" applyFill="1" applyBorder="1" applyAlignment="1">
      <alignment horizontal="center" vertical="center" wrapText="1"/>
    </xf>
    <xf numFmtId="0" fontId="16" fillId="31" borderId="62" xfId="39" applyFont="1" applyFill="1" applyBorder="1" applyAlignment="1">
      <alignment horizontal="center" vertical="center" wrapText="1"/>
    </xf>
    <xf numFmtId="0" fontId="16" fillId="3" borderId="63" xfId="39" applyFont="1" applyFill="1" applyBorder="1" applyAlignment="1">
      <alignment horizontal="center" vertical="center" wrapText="1"/>
    </xf>
    <xf numFmtId="0" fontId="16" fillId="3" borderId="66" xfId="39" applyFont="1" applyFill="1" applyBorder="1" applyAlignment="1">
      <alignment horizontal="center" vertical="center" wrapText="1"/>
    </xf>
    <xf numFmtId="0" fontId="28" fillId="0" borderId="0" xfId="7" applyFont="1" applyAlignment="1">
      <alignment vertical="center"/>
    </xf>
    <xf numFmtId="0" fontId="16" fillId="6" borderId="0" xfId="31" applyFont="1" applyFill="1" applyAlignment="1">
      <alignment horizontal="center" vertical="center"/>
    </xf>
    <xf numFmtId="0" fontId="15" fillId="5" borderId="0" xfId="31" applyFont="1" applyFill="1" applyAlignment="1">
      <alignment vertical="center" wrapText="1"/>
    </xf>
    <xf numFmtId="0" fontId="16" fillId="0" borderId="0" xfId="39" applyFont="1" applyAlignment="1">
      <alignment horizontal="left" vertical="top" wrapText="1"/>
    </xf>
    <xf numFmtId="0" fontId="32" fillId="0" borderId="0" xfId="7" applyFont="1" applyAlignment="1">
      <alignment vertical="center"/>
    </xf>
    <xf numFmtId="0" fontId="37" fillId="5" borderId="0" xfId="31" applyFont="1" applyFill="1" applyAlignment="1">
      <alignment horizontal="center" vertical="center" wrapText="1"/>
    </xf>
    <xf numFmtId="0" fontId="37" fillId="5" borderId="0" xfId="31" applyFont="1" applyFill="1" applyAlignment="1">
      <alignment horizontal="justify" vertical="center" wrapText="1"/>
    </xf>
    <xf numFmtId="0" fontId="36" fillId="5" borderId="0" xfId="31" applyFont="1" applyFill="1" applyAlignment="1">
      <alignment horizontal="center" vertical="center" wrapText="1"/>
    </xf>
    <xf numFmtId="0" fontId="20" fillId="28" borderId="0" xfId="31" applyFont="1" applyFill="1" applyAlignment="1">
      <alignment horizontal="center" vertical="center" wrapText="1"/>
    </xf>
    <xf numFmtId="0" fontId="20" fillId="28" borderId="72" xfId="31"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4" borderId="30" xfId="0" applyFont="1" applyFill="1" applyBorder="1" applyAlignment="1">
      <alignment horizontal="center" vertical="center"/>
    </xf>
    <xf numFmtId="0" fontId="28" fillId="4" borderId="32" xfId="0" applyFont="1" applyFill="1" applyBorder="1" applyAlignment="1">
      <alignment horizontal="center" vertical="center"/>
    </xf>
    <xf numFmtId="0" fontId="28" fillId="4" borderId="0" xfId="0" applyFont="1" applyFill="1" applyAlignment="1">
      <alignment horizontal="center" vertical="center"/>
    </xf>
    <xf numFmtId="0" fontId="28" fillId="4" borderId="0" xfId="0" applyFont="1" applyFill="1" applyAlignment="1">
      <alignment vertical="center" wrapText="1"/>
    </xf>
    <xf numFmtId="0" fontId="28" fillId="4" borderId="32" xfId="0" applyFont="1" applyFill="1" applyBorder="1" applyAlignment="1">
      <alignment vertical="center" wrapText="1"/>
    </xf>
    <xf numFmtId="0" fontId="28" fillId="0" borderId="20" xfId="0" applyFont="1" applyBorder="1" applyAlignment="1">
      <alignment vertical="center"/>
    </xf>
    <xf numFmtId="0" fontId="28" fillId="4" borderId="20" xfId="0" applyFont="1" applyFill="1" applyBorder="1" applyAlignment="1">
      <alignment vertical="center"/>
    </xf>
    <xf numFmtId="0" fontId="28" fillId="2" borderId="32" xfId="0" applyFont="1" applyFill="1" applyBorder="1" applyAlignment="1">
      <alignment vertical="center" wrapText="1"/>
    </xf>
    <xf numFmtId="0" fontId="29" fillId="2" borderId="20" xfId="1" applyFont="1" applyFill="1" applyBorder="1" applyAlignment="1">
      <alignment vertical="center" wrapText="1"/>
    </xf>
    <xf numFmtId="0" fontId="28" fillId="0" borderId="20" xfId="0" applyFont="1" applyBorder="1" applyAlignment="1">
      <alignment vertical="center" wrapText="1"/>
    </xf>
    <xf numFmtId="0" fontId="28" fillId="4" borderId="30" xfId="0" applyFont="1" applyFill="1" applyBorder="1" applyAlignment="1">
      <alignment vertical="center"/>
    </xf>
    <xf numFmtId="0" fontId="28" fillId="4" borderId="0" xfId="0" applyFont="1" applyFill="1" applyAlignment="1">
      <alignment vertical="center"/>
    </xf>
    <xf numFmtId="0" fontId="28" fillId="4" borderId="32" xfId="0" applyFont="1" applyFill="1" applyBorder="1" applyAlignment="1">
      <alignment vertical="center"/>
    </xf>
    <xf numFmtId="0" fontId="28" fillId="4" borderId="56" xfId="0" applyFont="1" applyFill="1" applyBorder="1" applyAlignment="1">
      <alignment vertical="center"/>
    </xf>
    <xf numFmtId="0" fontId="28" fillId="4" borderId="57" xfId="0" applyFont="1" applyFill="1" applyBorder="1" applyAlignment="1">
      <alignment vertical="center" wrapText="1"/>
    </xf>
    <xf numFmtId="0" fontId="28" fillId="2" borderId="20" xfId="0" applyFont="1" applyFill="1" applyBorder="1" applyAlignment="1">
      <alignment vertical="center" wrapText="1"/>
    </xf>
    <xf numFmtId="0" fontId="20" fillId="3" borderId="22" xfId="0" applyFont="1" applyFill="1" applyBorder="1" applyAlignment="1">
      <alignment horizontal="center" vertical="center" wrapText="1"/>
    </xf>
    <xf numFmtId="0" fontId="28" fillId="4" borderId="55" xfId="0" applyFont="1" applyFill="1" applyBorder="1" applyAlignment="1">
      <alignment vertical="center"/>
    </xf>
    <xf numFmtId="0" fontId="28" fillId="2" borderId="30" xfId="0" applyFont="1" applyFill="1" applyBorder="1" applyAlignment="1">
      <alignment vertical="center"/>
    </xf>
    <xf numFmtId="0" fontId="28" fillId="2" borderId="32" xfId="0" applyFont="1" applyFill="1" applyBorder="1" applyAlignment="1">
      <alignment vertical="center"/>
    </xf>
    <xf numFmtId="0" fontId="19" fillId="2" borderId="0" xfId="0" applyFont="1" applyFill="1" applyAlignment="1">
      <alignment vertical="center"/>
    </xf>
    <xf numFmtId="10" fontId="19" fillId="2" borderId="0" xfId="0" applyNumberFormat="1" applyFont="1" applyFill="1" applyAlignment="1">
      <alignment horizontal="center" vertical="center"/>
    </xf>
    <xf numFmtId="0" fontId="19" fillId="2" borderId="0" xfId="0" applyFont="1" applyFill="1" applyAlignment="1">
      <alignment horizontal="center" vertical="center"/>
    </xf>
    <xf numFmtId="0" fontId="27" fillId="2" borderId="30" xfId="0" applyFont="1" applyFill="1" applyBorder="1" applyAlignment="1">
      <alignment horizontal="left" vertical="center"/>
    </xf>
    <xf numFmtId="0" fontId="27" fillId="2" borderId="32" xfId="0" applyFont="1" applyFill="1" applyBorder="1" applyAlignment="1">
      <alignment horizontal="left" vertical="center"/>
    </xf>
    <xf numFmtId="0" fontId="27" fillId="4" borderId="30" xfId="0" applyFont="1" applyFill="1" applyBorder="1" applyAlignment="1">
      <alignment horizontal="left" vertical="center"/>
    </xf>
    <xf numFmtId="0" fontId="27" fillId="4" borderId="32" xfId="0" applyFont="1" applyFill="1" applyBorder="1" applyAlignment="1">
      <alignment horizontal="left" vertical="center"/>
    </xf>
    <xf numFmtId="0" fontId="27" fillId="4" borderId="0" xfId="0" applyFont="1" applyFill="1" applyAlignment="1">
      <alignment horizontal="left" vertical="center"/>
    </xf>
    <xf numFmtId="0" fontId="18" fillId="2" borderId="0" xfId="0" applyFont="1" applyFill="1" applyAlignment="1">
      <alignment horizontal="left" vertical="center"/>
    </xf>
    <xf numFmtId="164" fontId="28" fillId="0" borderId="20" xfId="2" applyFont="1" applyBorder="1" applyAlignment="1">
      <alignment horizontal="center" vertical="center" wrapText="1"/>
    </xf>
    <xf numFmtId="0" fontId="8" fillId="0" borderId="30" xfId="0" applyFont="1" applyBorder="1" applyAlignment="1">
      <alignment horizontal="center" vertical="center"/>
    </xf>
    <xf numFmtId="0" fontId="8" fillId="0" borderId="0" xfId="0" applyFont="1" applyAlignment="1">
      <alignment horizontal="center" vertical="center"/>
    </xf>
    <xf numFmtId="0" fontId="8" fillId="0" borderId="32" xfId="0" applyFont="1" applyBorder="1" applyAlignment="1">
      <alignment horizontal="center" vertical="center"/>
    </xf>
    <xf numFmtId="0" fontId="19" fillId="2" borderId="0" xfId="0" applyFont="1" applyFill="1" applyAlignment="1">
      <alignment vertical="center" wrapText="1"/>
    </xf>
    <xf numFmtId="0" fontId="28" fillId="0" borderId="30" xfId="0" applyFont="1" applyBorder="1" applyAlignment="1">
      <alignment horizontal="left" vertical="center"/>
    </xf>
    <xf numFmtId="0" fontId="28" fillId="0" borderId="32" xfId="0" applyFont="1" applyBorder="1" applyAlignment="1">
      <alignment horizontal="left" vertical="center"/>
    </xf>
    <xf numFmtId="0" fontId="28" fillId="0" borderId="0" xfId="0" applyFont="1" applyAlignment="1">
      <alignment horizontal="left" vertical="center"/>
    </xf>
    <xf numFmtId="0" fontId="28" fillId="0" borderId="30" xfId="0" applyFont="1" applyBorder="1" applyAlignment="1">
      <alignment horizontal="center" vertical="center"/>
    </xf>
    <xf numFmtId="0" fontId="28" fillId="0" borderId="32" xfId="0" applyFont="1" applyBorder="1" applyAlignment="1">
      <alignment horizontal="center" vertical="center"/>
    </xf>
    <xf numFmtId="0" fontId="28" fillId="4" borderId="30" xfId="0" applyFont="1" applyFill="1" applyBorder="1" applyAlignment="1">
      <alignment horizontal="left" vertical="center"/>
    </xf>
    <xf numFmtId="0" fontId="28" fillId="4" borderId="0" xfId="0" applyFont="1" applyFill="1" applyAlignment="1">
      <alignment horizontal="left" vertical="center"/>
    </xf>
    <xf numFmtId="0" fontId="28" fillId="4" borderId="20" xfId="0" applyFont="1" applyFill="1" applyBorder="1" applyAlignment="1">
      <alignment vertical="center" wrapText="1"/>
    </xf>
    <xf numFmtId="0" fontId="28" fillId="4" borderId="20" xfId="0" applyFont="1" applyFill="1" applyBorder="1" applyAlignment="1">
      <alignment horizontal="left" vertical="center" wrapText="1"/>
    </xf>
    <xf numFmtId="0" fontId="28" fillId="4" borderId="24" xfId="0" applyFont="1" applyFill="1" applyBorder="1" applyAlignment="1">
      <alignment horizontal="center" vertical="center"/>
    </xf>
    <xf numFmtId="0" fontId="28" fillId="0" borderId="32" xfId="0" applyFont="1" applyBorder="1" applyAlignment="1">
      <alignment horizontal="center" vertical="center" wrapText="1"/>
    </xf>
    <xf numFmtId="10" fontId="28" fillId="0" borderId="5" xfId="25" applyNumberFormat="1" applyFont="1" applyBorder="1" applyAlignment="1">
      <alignment horizontal="center" vertical="center"/>
    </xf>
    <xf numFmtId="0" fontId="28" fillId="4" borderId="32" xfId="0" applyFont="1" applyFill="1" applyBorder="1" applyAlignment="1">
      <alignment horizontal="left" vertical="center"/>
    </xf>
    <xf numFmtId="0" fontId="27" fillId="4" borderId="30" xfId="0" applyFont="1" applyFill="1" applyBorder="1" applyAlignment="1">
      <alignment horizontal="center" vertical="center"/>
    </xf>
    <xf numFmtId="0" fontId="27" fillId="4" borderId="32" xfId="0" applyFont="1" applyFill="1" applyBorder="1" applyAlignment="1">
      <alignment horizontal="center" vertical="center"/>
    </xf>
    <xf numFmtId="0" fontId="27" fillId="0" borderId="30" xfId="0" applyFont="1" applyBorder="1" applyAlignment="1">
      <alignment horizontal="center" vertical="center"/>
    </xf>
    <xf numFmtId="0" fontId="27" fillId="0" borderId="32" xfId="0" applyFont="1" applyBorder="1" applyAlignment="1">
      <alignment horizontal="center" vertical="center"/>
    </xf>
    <xf numFmtId="0" fontId="27" fillId="0" borderId="0" xfId="0" applyFont="1" applyAlignment="1">
      <alignment horizontal="center" vertical="center"/>
    </xf>
    <xf numFmtId="0" fontId="27" fillId="4" borderId="0" xfId="0" applyFont="1" applyFill="1" applyAlignment="1">
      <alignment horizontal="center" vertical="center"/>
    </xf>
    <xf numFmtId="0" fontId="28" fillId="0" borderId="32" xfId="0" applyFont="1" applyBorder="1" applyAlignment="1">
      <alignment vertical="center"/>
    </xf>
    <xf numFmtId="0" fontId="8" fillId="4" borderId="30" xfId="0" applyFont="1" applyFill="1" applyBorder="1" applyAlignment="1">
      <alignment horizontal="center" vertical="center"/>
    </xf>
    <xf numFmtId="0" fontId="8" fillId="4" borderId="0" xfId="0" applyFont="1" applyFill="1" applyAlignment="1">
      <alignment horizontal="center" vertical="center"/>
    </xf>
    <xf numFmtId="0" fontId="8" fillId="4" borderId="32" xfId="0" applyFont="1" applyFill="1" applyBorder="1" applyAlignment="1">
      <alignment horizontal="center" vertical="center"/>
    </xf>
    <xf numFmtId="0" fontId="8" fillId="0" borderId="20" xfId="0" applyFont="1" applyBorder="1" applyAlignment="1">
      <alignment horizontal="left" vertical="top" wrapText="1"/>
    </xf>
    <xf numFmtId="0" fontId="28" fillId="0" borderId="0" xfId="0" applyFont="1" applyAlignment="1">
      <alignment horizontal="center" vertical="center"/>
    </xf>
    <xf numFmtId="0" fontId="28" fillId="4" borderId="20" xfId="0" applyFont="1" applyFill="1" applyBorder="1" applyAlignment="1">
      <alignment vertical="top" wrapText="1"/>
    </xf>
    <xf numFmtId="0" fontId="28" fillId="0" borderId="20" xfId="0" applyFont="1" applyBorder="1" applyAlignment="1">
      <alignment horizontal="left" vertical="center" wrapText="1"/>
    </xf>
    <xf numFmtId="0" fontId="18" fillId="4" borderId="0" xfId="0" applyFont="1" applyFill="1" applyAlignment="1">
      <alignment horizontal="center" vertical="center" wrapText="1"/>
    </xf>
    <xf numFmtId="0" fontId="18" fillId="2" borderId="0" xfId="0" applyFont="1" applyFill="1" applyAlignment="1">
      <alignment horizontal="center" vertical="center" wrapText="1"/>
    </xf>
    <xf numFmtId="0" fontId="18" fillId="0" borderId="0" xfId="0" applyFont="1" applyAlignment="1">
      <alignment horizontal="center" vertical="center" wrapText="1"/>
    </xf>
    <xf numFmtId="14" fontId="18" fillId="2" borderId="0" xfId="0" applyNumberFormat="1" applyFont="1" applyFill="1" applyAlignment="1">
      <alignment horizontal="center" vertical="center" wrapText="1"/>
    </xf>
    <xf numFmtId="0" fontId="27" fillId="0" borderId="0" xfId="31" applyFont="1" applyAlignment="1">
      <alignment horizontal="center" vertical="center"/>
    </xf>
    <xf numFmtId="0" fontId="20" fillId="3" borderId="5" xfId="0" applyFont="1" applyFill="1" applyBorder="1" applyAlignment="1">
      <alignment horizontal="center" vertical="center" wrapText="1"/>
    </xf>
    <xf numFmtId="0" fontId="16" fillId="6" borderId="14" xfId="4" applyFont="1" applyFill="1" applyBorder="1" applyAlignment="1">
      <alignment horizontal="left" vertical="center"/>
    </xf>
    <xf numFmtId="0" fontId="16" fillId="6" borderId="15" xfId="4" applyFont="1" applyFill="1" applyBorder="1" applyAlignment="1">
      <alignment horizontal="left" vertical="center"/>
    </xf>
    <xf numFmtId="0" fontId="16" fillId="6" borderId="16" xfId="4" applyFont="1" applyFill="1" applyBorder="1" applyAlignment="1">
      <alignment horizontal="left" vertical="center"/>
    </xf>
    <xf numFmtId="0" fontId="27" fillId="7" borderId="14" xfId="17" applyFont="1" applyFill="1" applyBorder="1" applyAlignment="1">
      <alignment horizontal="left" vertical="center"/>
    </xf>
    <xf numFmtId="0" fontId="27" fillId="7" borderId="16" xfId="17" applyFont="1" applyFill="1" applyBorder="1" applyAlignment="1">
      <alignment horizontal="left" vertical="center"/>
    </xf>
    <xf numFmtId="0" fontId="40" fillId="0" borderId="5" xfId="0" applyFont="1" applyBorder="1" applyAlignment="1">
      <alignment horizontal="center" vertical="center" wrapText="1"/>
    </xf>
    <xf numFmtId="0" fontId="19" fillId="0" borderId="5" xfId="0" applyFont="1" applyBorder="1" applyAlignment="1">
      <alignment horizontal="center" vertical="center" wrapText="1"/>
    </xf>
    <xf numFmtId="14" fontId="8" fillId="0" borderId="12" xfId="24" applyNumberFormat="1" applyFont="1" applyBorder="1" applyAlignment="1">
      <alignment horizontal="center" vertical="center"/>
    </xf>
    <xf numFmtId="3" fontId="8" fillId="0" borderId="12" xfId="24" applyNumberFormat="1" applyFont="1" applyBorder="1" applyAlignment="1">
      <alignment horizontal="center" vertical="center"/>
    </xf>
    <xf numFmtId="0" fontId="28" fillId="0" borderId="12" xfId="0" applyFont="1" applyBorder="1" applyAlignment="1">
      <alignment horizontal="left" vertical="center" wrapText="1"/>
    </xf>
    <xf numFmtId="0" fontId="28" fillId="0" borderId="12" xfId="0" applyFont="1" applyBorder="1" applyAlignment="1">
      <alignment horizontal="left" vertical="center"/>
    </xf>
    <xf numFmtId="0" fontId="8" fillId="0" borderId="12" xfId="24" applyFont="1" applyBorder="1" applyAlignment="1">
      <alignment horizontal="center" vertical="center"/>
    </xf>
    <xf numFmtId="3" fontId="26" fillId="0" borderId="12" xfId="24" applyNumberFormat="1" applyFont="1" applyBorder="1" applyAlignment="1">
      <alignment horizontal="center" vertical="center"/>
    </xf>
    <xf numFmtId="0" fontId="16" fillId="3" borderId="0" xfId="11" applyFont="1" applyFill="1" applyAlignment="1">
      <alignment horizontal="center" vertical="center"/>
    </xf>
    <xf numFmtId="0" fontId="27" fillId="5" borderId="0" xfId="11" applyFont="1" applyFill="1" applyAlignment="1">
      <alignment vertical="center" wrapText="1"/>
    </xf>
    <xf numFmtId="0" fontId="20" fillId="3" borderId="0" xfId="11" applyFont="1" applyFill="1" applyAlignment="1">
      <alignment horizontal="center" vertical="center" wrapText="1"/>
    </xf>
    <xf numFmtId="0" fontId="20" fillId="3" borderId="22" xfId="11" applyFont="1" applyFill="1" applyBorder="1" applyAlignment="1">
      <alignment horizontal="center" vertical="center" wrapText="1"/>
    </xf>
    <xf numFmtId="0" fontId="20" fillId="3" borderId="51" xfId="11" applyFont="1" applyFill="1" applyBorder="1" applyAlignment="1">
      <alignment horizontal="center" vertical="center" wrapText="1"/>
    </xf>
    <xf numFmtId="0" fontId="28" fillId="4" borderId="13" xfId="24" applyFont="1" applyFill="1" applyBorder="1" applyAlignment="1">
      <alignment horizontal="center" vertical="center"/>
    </xf>
    <xf numFmtId="0" fontId="28" fillId="4" borderId="54" xfId="24" applyFont="1" applyFill="1" applyBorder="1" applyAlignment="1">
      <alignment horizontal="center" vertical="center"/>
    </xf>
    <xf numFmtId="0" fontId="28" fillId="4" borderId="17" xfId="24" applyFont="1" applyFill="1" applyBorder="1" applyAlignment="1">
      <alignment horizontal="center" vertical="center"/>
    </xf>
    <xf numFmtId="14" fontId="8" fillId="4" borderId="13" xfId="24" applyNumberFormat="1" applyFont="1" applyFill="1" applyBorder="1" applyAlignment="1">
      <alignment horizontal="center" vertical="center"/>
    </xf>
    <xf numFmtId="14" fontId="8" fillId="4" borderId="54" xfId="24" applyNumberFormat="1" applyFont="1" applyFill="1" applyBorder="1" applyAlignment="1">
      <alignment horizontal="center" vertical="center"/>
    </xf>
    <xf numFmtId="14" fontId="8" fillId="4" borderId="17" xfId="24" applyNumberFormat="1" applyFont="1" applyFill="1" applyBorder="1" applyAlignment="1">
      <alignment horizontal="center" vertical="center"/>
    </xf>
    <xf numFmtId="3" fontId="8" fillId="4" borderId="13" xfId="24" applyNumberFormat="1" applyFont="1" applyFill="1" applyBorder="1" applyAlignment="1">
      <alignment horizontal="right" vertical="center"/>
    </xf>
    <xf numFmtId="3" fontId="8" fillId="4" borderId="54" xfId="24" applyNumberFormat="1" applyFont="1" applyFill="1" applyBorder="1" applyAlignment="1">
      <alignment horizontal="right" vertical="center"/>
    </xf>
    <xf numFmtId="3" fontId="8" fillId="4" borderId="17" xfId="24" applyNumberFormat="1" applyFont="1" applyFill="1" applyBorder="1" applyAlignment="1">
      <alignment horizontal="right" vertical="center"/>
    </xf>
    <xf numFmtId="0" fontId="28" fillId="0" borderId="13" xfId="24" applyFont="1" applyBorder="1" applyAlignment="1">
      <alignment horizontal="center" vertical="center"/>
    </xf>
    <xf numFmtId="0" fontId="28" fillId="0" borderId="54" xfId="24" applyFont="1" applyBorder="1" applyAlignment="1">
      <alignment horizontal="center" vertical="center"/>
    </xf>
    <xf numFmtId="0" fontId="28" fillId="0" borderId="17" xfId="24" applyFont="1" applyBorder="1" applyAlignment="1">
      <alignment horizontal="center" vertical="center"/>
    </xf>
    <xf numFmtId="14" fontId="8" fillId="0" borderId="13" xfId="24" applyNumberFormat="1" applyFont="1" applyBorder="1" applyAlignment="1">
      <alignment horizontal="center" vertical="center"/>
    </xf>
    <xf numFmtId="14" fontId="8" fillId="0" borderId="54" xfId="24" applyNumberFormat="1" applyFont="1" applyBorder="1" applyAlignment="1">
      <alignment horizontal="center" vertical="center"/>
    </xf>
    <xf numFmtId="14" fontId="8" fillId="0" borderId="17" xfId="24" applyNumberFormat="1" applyFont="1" applyBorder="1" applyAlignment="1">
      <alignment horizontal="center" vertical="center"/>
    </xf>
    <xf numFmtId="3" fontId="8" fillId="0" borderId="13" xfId="24" applyNumberFormat="1" applyFont="1" applyBorder="1" applyAlignment="1">
      <alignment horizontal="right" vertical="center"/>
    </xf>
    <xf numFmtId="3" fontId="8" fillId="0" borderId="54" xfId="24" applyNumberFormat="1" applyFont="1" applyBorder="1" applyAlignment="1">
      <alignment horizontal="right" vertical="center"/>
    </xf>
    <xf numFmtId="3" fontId="8" fillId="0" borderId="17" xfId="24" applyNumberFormat="1" applyFont="1" applyBorder="1" applyAlignment="1">
      <alignment horizontal="right" vertical="center"/>
    </xf>
    <xf numFmtId="0" fontId="19" fillId="4" borderId="17" xfId="24" applyFont="1" applyFill="1" applyBorder="1" applyAlignment="1">
      <alignment horizontal="center" vertical="center"/>
    </xf>
    <xf numFmtId="0" fontId="28" fillId="0" borderId="12" xfId="24" applyFont="1" applyBorder="1" applyAlignment="1">
      <alignment horizontal="center" vertical="center"/>
    </xf>
    <xf numFmtId="3" fontId="26" fillId="4" borderId="13" xfId="24" applyNumberFormat="1" applyFont="1" applyFill="1" applyBorder="1" applyAlignment="1">
      <alignment horizontal="right" vertical="center"/>
    </xf>
    <xf numFmtId="3" fontId="26" fillId="4" borderId="54" xfId="24" applyNumberFormat="1" applyFont="1" applyFill="1" applyBorder="1" applyAlignment="1">
      <alignment horizontal="right" vertical="center"/>
    </xf>
    <xf numFmtId="3" fontId="26" fillId="4" borderId="17" xfId="24" applyNumberFormat="1" applyFont="1" applyFill="1" applyBorder="1" applyAlignment="1">
      <alignment horizontal="right" vertical="center"/>
    </xf>
    <xf numFmtId="0" fontId="8" fillId="0" borderId="13" xfId="24" applyFont="1" applyBorder="1" applyAlignment="1">
      <alignment horizontal="center" vertical="center"/>
    </xf>
    <xf numFmtId="0" fontId="8" fillId="0" borderId="54" xfId="24" applyFont="1" applyBorder="1" applyAlignment="1">
      <alignment horizontal="center" vertical="center"/>
    </xf>
    <xf numFmtId="0" fontId="8" fillId="0" borderId="17" xfId="24" applyFont="1" applyBorder="1" applyAlignment="1">
      <alignment horizontal="center" vertical="center"/>
    </xf>
    <xf numFmtId="0" fontId="20" fillId="28" borderId="0" xfId="0" applyFont="1" applyFill="1" applyAlignment="1">
      <alignment horizontal="center" vertical="center" wrapText="1"/>
    </xf>
    <xf numFmtId="0" fontId="20" fillId="28" borderId="61" xfId="0" applyFont="1" applyFill="1" applyBorder="1" applyAlignment="1">
      <alignment horizontal="center" vertical="center" wrapText="1"/>
    </xf>
    <xf numFmtId="0" fontId="16" fillId="19" borderId="14" xfId="0" applyFont="1" applyFill="1" applyBorder="1" applyAlignment="1">
      <alignment horizontal="center" vertical="center" wrapText="1"/>
    </xf>
    <xf numFmtId="0" fontId="16" fillId="19" borderId="15" xfId="0" applyFont="1" applyFill="1" applyBorder="1" applyAlignment="1">
      <alignment horizontal="center" vertical="center" wrapText="1"/>
    </xf>
    <xf numFmtId="0" fontId="16" fillId="19" borderId="16" xfId="0" applyFont="1" applyFill="1" applyBorder="1" applyAlignment="1">
      <alignment horizontal="center" vertical="center" wrapText="1"/>
    </xf>
    <xf numFmtId="0" fontId="20" fillId="19" borderId="0" xfId="0" applyFont="1" applyFill="1" applyAlignment="1">
      <alignment horizontal="center" vertical="center"/>
    </xf>
    <xf numFmtId="0" fontId="20" fillId="19" borderId="22" xfId="0" applyFont="1" applyFill="1" applyBorder="1" applyAlignment="1">
      <alignment horizontal="center" vertical="center"/>
    </xf>
    <xf numFmtId="0" fontId="8" fillId="20" borderId="52" xfId="0" applyFont="1" applyFill="1" applyBorder="1" applyAlignment="1">
      <alignment horizontal="center" vertical="center"/>
    </xf>
    <xf numFmtId="0" fontId="16" fillId="19" borderId="12" xfId="0" applyFont="1" applyFill="1" applyBorder="1" applyAlignment="1">
      <alignment horizontal="center" vertical="center" wrapText="1"/>
    </xf>
    <xf numFmtId="0" fontId="8" fillId="20" borderId="53" xfId="0" applyFont="1" applyFill="1" applyBorder="1" applyAlignment="1">
      <alignment horizontal="center" vertical="center" wrapText="1"/>
    </xf>
    <xf numFmtId="0" fontId="8" fillId="20" borderId="52" xfId="0" applyFont="1" applyFill="1" applyBorder="1" applyAlignment="1">
      <alignment horizontal="center" vertical="center" wrapText="1"/>
    </xf>
    <xf numFmtId="0" fontId="28" fillId="0" borderId="13" xfId="0" quotePrefix="1" applyFont="1" applyBorder="1" applyAlignment="1">
      <alignment horizontal="center" vertical="center"/>
    </xf>
    <xf numFmtId="0" fontId="28" fillId="0" borderId="54" xfId="0" quotePrefix="1" applyFont="1" applyBorder="1" applyAlignment="1">
      <alignment horizontal="center" vertical="center"/>
    </xf>
    <xf numFmtId="0" fontId="28" fillId="0" borderId="17" xfId="0" quotePrefix="1" applyFont="1" applyBorder="1" applyAlignment="1">
      <alignment horizontal="center" vertical="center"/>
    </xf>
    <xf numFmtId="0" fontId="27" fillId="20" borderId="68" xfId="0" applyFont="1" applyFill="1" applyBorder="1" applyAlignment="1">
      <alignment horizontal="center" wrapText="1"/>
    </xf>
    <xf numFmtId="0" fontId="27" fillId="20" borderId="69" xfId="0" applyFont="1" applyFill="1" applyBorder="1" applyAlignment="1">
      <alignment horizontal="center" wrapText="1"/>
    </xf>
    <xf numFmtId="0" fontId="28" fillId="20" borderId="13" xfId="0" applyFont="1" applyFill="1" applyBorder="1" applyAlignment="1">
      <alignment horizontal="center" vertical="center" wrapText="1"/>
    </xf>
    <xf numFmtId="0" fontId="28" fillId="20" borderId="54" xfId="0" applyFont="1" applyFill="1" applyBorder="1" applyAlignment="1">
      <alignment horizontal="center" vertical="center" wrapText="1"/>
    </xf>
    <xf numFmtId="0" fontId="28" fillId="20" borderId="17" xfId="0" applyFont="1" applyFill="1" applyBorder="1" applyAlignment="1">
      <alignment horizontal="center" vertical="center" wrapText="1"/>
    </xf>
    <xf numFmtId="0" fontId="8" fillId="0" borderId="52" xfId="0" applyFont="1" applyBorder="1" applyAlignment="1">
      <alignment horizontal="center" vertical="center"/>
    </xf>
    <xf numFmtId="0" fontId="28" fillId="20" borderId="13" xfId="0" applyFont="1" applyFill="1" applyBorder="1" applyAlignment="1">
      <alignment horizontal="center" vertical="center"/>
    </xf>
    <xf numFmtId="0" fontId="28" fillId="20" borderId="54" xfId="0" applyFont="1" applyFill="1" applyBorder="1" applyAlignment="1">
      <alignment horizontal="center" vertical="center"/>
    </xf>
    <xf numFmtId="0" fontId="28" fillId="20" borderId="17" xfId="0" applyFont="1" applyFill="1" applyBorder="1" applyAlignment="1">
      <alignment horizontal="center" vertical="center"/>
    </xf>
    <xf numFmtId="0" fontId="27" fillId="0" borderId="14" xfId="0" quotePrefix="1" applyFont="1" applyBorder="1" applyAlignment="1">
      <alignment horizontal="center" vertical="center"/>
    </xf>
    <xf numFmtId="0" fontId="27" fillId="0" borderId="16" xfId="0" quotePrefix="1" applyFont="1" applyBorder="1" applyAlignment="1">
      <alignment horizontal="center" vertical="center"/>
    </xf>
    <xf numFmtId="0" fontId="16" fillId="6" borderId="1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22" fillId="4" borderId="24" xfId="0" applyFont="1" applyFill="1" applyBorder="1" applyAlignment="1">
      <alignment horizontal="center" vertical="center"/>
    </xf>
    <xf numFmtId="0" fontId="22" fillId="4" borderId="0" xfId="0" applyFont="1" applyFill="1" applyAlignment="1">
      <alignment horizontal="center" vertical="center"/>
    </xf>
    <xf numFmtId="0" fontId="22" fillId="4" borderId="74" xfId="0" applyFont="1" applyFill="1" applyBorder="1" applyAlignment="1">
      <alignment horizontal="center" vertical="center"/>
    </xf>
    <xf numFmtId="0" fontId="8" fillId="0" borderId="73" xfId="0" applyFont="1" applyBorder="1" applyAlignment="1">
      <alignment horizontal="center" vertical="center"/>
    </xf>
    <xf numFmtId="0" fontId="8" fillId="0" borderId="67" xfId="0" applyFont="1" applyBorder="1" applyAlignment="1">
      <alignment horizontal="center" vertical="center"/>
    </xf>
    <xf numFmtId="0" fontId="16" fillId="28" borderId="5" xfId="0" applyFont="1" applyFill="1" applyBorder="1" applyAlignment="1">
      <alignment horizontal="center" vertical="center" wrapText="1"/>
    </xf>
    <xf numFmtId="0" fontId="27" fillId="0" borderId="5" xfId="0" applyFont="1" applyBorder="1" applyAlignment="1">
      <alignment horizontal="center" vertical="center" wrapText="1"/>
    </xf>
    <xf numFmtId="3" fontId="15"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164" fontId="16" fillId="28" borderId="5" xfId="2" applyFont="1" applyFill="1" applyBorder="1" applyAlignment="1">
      <alignment horizontal="center" vertical="center" wrapText="1"/>
    </xf>
    <xf numFmtId="0" fontId="27" fillId="4" borderId="5" xfId="0"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0" applyFont="1" applyFill="1" applyBorder="1" applyAlignment="1">
      <alignment horizontal="center" vertical="center" wrapText="1"/>
    </xf>
    <xf numFmtId="3" fontId="15" fillId="0" borderId="5" xfId="0" applyNumberFormat="1" applyFont="1" applyBorder="1" applyAlignment="1">
      <alignment horizontal="center" vertical="center"/>
    </xf>
    <xf numFmtId="3" fontId="15" fillId="4" borderId="5" xfId="0" applyNumberFormat="1" applyFont="1" applyFill="1" applyBorder="1" applyAlignment="1">
      <alignment horizontal="center" vertical="center"/>
    </xf>
    <xf numFmtId="0" fontId="15" fillId="11" borderId="5" xfId="0" applyFont="1" applyFill="1" applyBorder="1" applyAlignment="1">
      <alignment horizontal="center" vertical="center" wrapText="1"/>
    </xf>
    <xf numFmtId="0" fontId="27" fillId="11" borderId="5" xfId="0" applyFont="1" applyFill="1" applyBorder="1" applyAlignment="1">
      <alignment horizontal="center" vertical="center" wrapText="1"/>
    </xf>
    <xf numFmtId="3" fontId="15" fillId="11" borderId="5" xfId="0" applyNumberFormat="1" applyFont="1" applyFill="1" applyBorder="1" applyAlignment="1">
      <alignment horizontal="center" vertical="center"/>
    </xf>
    <xf numFmtId="0" fontId="20" fillId="24" borderId="0" xfId="14" applyFont="1" applyFill="1" applyAlignment="1">
      <alignment horizontal="center" vertical="center"/>
    </xf>
    <xf numFmtId="0" fontId="20" fillId="24" borderId="60" xfId="14" applyFont="1" applyFill="1" applyBorder="1" applyAlignment="1">
      <alignment horizontal="center" vertical="center"/>
    </xf>
    <xf numFmtId="170" fontId="27" fillId="9" borderId="0" xfId="14" applyNumberFormat="1" applyFont="1" applyFill="1" applyAlignment="1">
      <alignment horizontal="left" vertical="center" wrapText="1"/>
    </xf>
    <xf numFmtId="170" fontId="27" fillId="10" borderId="0" xfId="14" applyNumberFormat="1" applyFont="1" applyFill="1" applyAlignment="1">
      <alignment horizontal="left" vertical="center"/>
    </xf>
    <xf numFmtId="49" fontId="16" fillId="24" borderId="0" xfId="14" applyNumberFormat="1" applyFont="1" applyFill="1" applyAlignment="1">
      <alignment horizontal="center" vertical="center"/>
    </xf>
    <xf numFmtId="49" fontId="16" fillId="24" borderId="60" xfId="14" applyNumberFormat="1" applyFont="1" applyFill="1" applyBorder="1" applyAlignment="1">
      <alignment horizontal="center" vertical="center"/>
    </xf>
    <xf numFmtId="0" fontId="16" fillId="24" borderId="0" xfId="14" applyFont="1" applyFill="1" applyAlignment="1">
      <alignment horizontal="center" vertical="center"/>
    </xf>
    <xf numFmtId="0" fontId="16" fillId="24" borderId="60" xfId="14" applyFont="1" applyFill="1" applyBorder="1" applyAlignment="1">
      <alignment horizontal="center" vertical="center"/>
    </xf>
    <xf numFmtId="0" fontId="43" fillId="25" borderId="0" xfId="14" applyFont="1" applyFill="1" applyAlignment="1">
      <alignment horizontal="center" vertical="center" wrapText="1"/>
    </xf>
    <xf numFmtId="0" fontId="43" fillId="25" borderId="60" xfId="14" applyFont="1" applyFill="1" applyBorder="1" applyAlignment="1">
      <alignment horizontal="center" vertical="center"/>
    </xf>
    <xf numFmtId="0" fontId="20" fillId="24" borderId="23" xfId="14" applyFont="1" applyFill="1" applyBorder="1" applyAlignment="1">
      <alignment horizontal="center" vertical="center"/>
    </xf>
  </cellXfs>
  <cellStyles count="54">
    <cellStyle name="Comma 2" xfId="6"/>
    <cellStyle name="Comma 3" xfId="35"/>
    <cellStyle name="Lien hypertexte" xfId="1" builtinId="8"/>
    <cellStyle name="Lien hypertexte 2" xfId="22"/>
    <cellStyle name="Milliers" xfId="2" builtinId="3"/>
    <cellStyle name="Milliers 2" xfId="21"/>
    <cellStyle name="Milliers 2 2" xfId="33"/>
    <cellStyle name="Milliers 2 3" xfId="48"/>
    <cellStyle name="Milliers 3" xfId="27"/>
    <cellStyle name="Milliers 4" xfId="37"/>
    <cellStyle name="Milliers 5" xfId="28"/>
    <cellStyle name="Milliers 5 2 2" xfId="53"/>
    <cellStyle name="Milliers 6" xfId="38"/>
    <cellStyle name="Milliers 9" xfId="52"/>
    <cellStyle name="Normal" xfId="0" builtinId="0"/>
    <cellStyle name="Normal 12 3" xfId="14"/>
    <cellStyle name="Normal 13 2" xfId="3"/>
    <cellStyle name="Normal 13 2 2" xfId="49"/>
    <cellStyle name="Normal 19" xfId="15"/>
    <cellStyle name="Normal 2" xfId="5"/>
    <cellStyle name="Normal 2 10" xfId="41"/>
    <cellStyle name="Normal 2 2" xfId="17"/>
    <cellStyle name="Normal 2 2 2" xfId="7"/>
    <cellStyle name="Normal 2 2 2 2" xfId="46"/>
    <cellStyle name="Normal 2 3" xfId="23"/>
    <cellStyle name="Normal 2 4" xfId="29"/>
    <cellStyle name="Normal 2 4 2" xfId="32"/>
    <cellStyle name="Normal 2 4 2 2" xfId="45"/>
    <cellStyle name="Normal 2 5" xfId="16"/>
    <cellStyle name="Normal 2 6" xfId="24"/>
    <cellStyle name="Normal 2 7" xfId="47"/>
    <cellStyle name="Normal 2 8" xfId="30"/>
    <cellStyle name="Normal 2 9" xfId="40"/>
    <cellStyle name="Normal 3" xfId="4"/>
    <cellStyle name="Normal 3 2" xfId="31"/>
    <cellStyle name="Normal 3 2 2" xfId="39"/>
    <cellStyle name="Normal 4" xfId="11"/>
    <cellStyle name="Normal 4 2" xfId="18"/>
    <cellStyle name="Normal 5" xfId="9"/>
    <cellStyle name="Normal 5 2" xfId="12"/>
    <cellStyle name="Normal 5 3" xfId="13"/>
    <cellStyle name="Normal 6" xfId="19"/>
    <cellStyle name="Normal 6 2" xfId="10"/>
    <cellStyle name="Normal 6 2 2" xfId="43"/>
    <cellStyle name="Normal 6 3" xfId="42"/>
    <cellStyle name="Normal 7" xfId="20"/>
    <cellStyle name="Normal 7 2" xfId="26"/>
    <cellStyle name="Normal 7 3" xfId="44"/>
    <cellStyle name="Normal 7 3 2" xfId="51"/>
    <cellStyle name="Normal 8" xfId="34"/>
    <cellStyle name="Normal 9" xfId="36"/>
    <cellStyle name="Pourcentage" xfId="25" builtinId="5"/>
    <cellStyle name="Pourcentage 3" xfId="50"/>
    <cellStyle name="Sortie" xfId="8" builtinId="21"/>
  </cellStyles>
  <dxfs count="0"/>
  <tableStyles count="0" defaultTableStyle="TableStyleMedium2" defaultPivotStyle="PivotStyleLight16"/>
  <colors>
    <mruColors>
      <color rgb="FFE2EFD9"/>
      <color rgb="FF61BC4D"/>
      <color rgb="FF748A96"/>
      <color rgb="FF47626F"/>
      <color rgb="FFE2EFDA"/>
      <color rgb="FF657C9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9.png"/><Relationship Id="rId12" Type="http://schemas.microsoft.com/office/2007/relationships/hdphoto" Target="../media/hdphoto6.wdp"/><Relationship Id="rId2" Type="http://schemas.microsoft.com/office/2007/relationships/hdphoto" Target="../media/hdphoto1.wdp"/><Relationship Id="rId1" Type="http://schemas.openxmlformats.org/officeDocument/2006/relationships/image" Target="../media/image6.png"/><Relationship Id="rId6" Type="http://schemas.microsoft.com/office/2007/relationships/hdphoto" Target="../media/hdphoto3.wdp"/><Relationship Id="rId11" Type="http://schemas.openxmlformats.org/officeDocument/2006/relationships/image" Target="../media/image11.png"/><Relationship Id="rId5" Type="http://schemas.openxmlformats.org/officeDocument/2006/relationships/image" Target="../media/image8.png"/><Relationship Id="rId10" Type="http://schemas.microsoft.com/office/2007/relationships/hdphoto" Target="../media/hdphoto5.wdp"/><Relationship Id="rId4" Type="http://schemas.microsoft.com/office/2007/relationships/hdphoto" Target="../media/hdphoto2.wdp"/><Relationship Id="rId9" Type="http://schemas.openxmlformats.org/officeDocument/2006/relationships/image" Target="../media/image10.png"/><Relationship Id="rId14" Type="http://schemas.microsoft.com/office/2007/relationships/hdphoto" Target="../media/hdphoto7.wdp"/></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130</xdr:row>
      <xdr:rowOff>64966</xdr:rowOff>
    </xdr:from>
    <xdr:to>
      <xdr:col>4</xdr:col>
      <xdr:colOff>742206</xdr:colOff>
      <xdr:row>193</xdr:row>
      <xdr:rowOff>2984</xdr:rowOff>
    </xdr:to>
    <xdr:pic>
      <xdr:nvPicPr>
        <xdr:cNvPr id="9" name="Image 8">
          <a:extLst>
            <a:ext uri="{FF2B5EF4-FFF2-40B4-BE49-F238E27FC236}">
              <a16:creationId xmlns:a16="http://schemas.microsoft.com/office/drawing/2014/main" xmlns="" id="{436B0C40-C7A5-E255-50AF-A1085E0CD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3667174"/>
          <a:ext cx="8708570" cy="11618085"/>
        </a:xfrm>
        <a:prstGeom prst="rect">
          <a:avLst/>
        </a:prstGeom>
      </xdr:spPr>
    </xdr:pic>
    <xdr:clientData/>
  </xdr:twoCellAnchor>
  <xdr:twoCellAnchor editAs="oneCell">
    <xdr:from>
      <xdr:col>0</xdr:col>
      <xdr:colOff>0</xdr:colOff>
      <xdr:row>5</xdr:row>
      <xdr:rowOff>0</xdr:rowOff>
    </xdr:from>
    <xdr:to>
      <xdr:col>4</xdr:col>
      <xdr:colOff>674006</xdr:colOff>
      <xdr:row>67</xdr:row>
      <xdr:rowOff>9232</xdr:rowOff>
    </xdr:to>
    <xdr:pic>
      <xdr:nvPicPr>
        <xdr:cNvPr id="10" name="Image 9">
          <a:extLst>
            <a:ext uri="{FF2B5EF4-FFF2-40B4-BE49-F238E27FC236}">
              <a16:creationId xmlns:a16="http://schemas.microsoft.com/office/drawing/2014/main" xmlns="" id="{F4469CC9-29BE-73E9-B265-A2F82B07752C}"/>
            </a:ext>
          </a:extLst>
        </xdr:cNvPr>
        <xdr:cNvPicPr>
          <a:picLocks noChangeAspect="1"/>
        </xdr:cNvPicPr>
      </xdr:nvPicPr>
      <xdr:blipFill>
        <a:blip xmlns:r="http://schemas.openxmlformats.org/officeDocument/2006/relationships" r:embed="rId2"/>
        <a:stretch>
          <a:fillRect/>
        </a:stretch>
      </xdr:blipFill>
      <xdr:spPr>
        <a:xfrm>
          <a:off x="0" y="185552"/>
          <a:ext cx="8646720" cy="11462702"/>
        </a:xfrm>
        <a:prstGeom prst="rect">
          <a:avLst/>
        </a:prstGeom>
      </xdr:spPr>
    </xdr:pic>
    <xdr:clientData/>
  </xdr:twoCellAnchor>
  <xdr:twoCellAnchor editAs="oneCell">
    <xdr:from>
      <xdr:col>0</xdr:col>
      <xdr:colOff>37111</xdr:colOff>
      <xdr:row>68</xdr:row>
      <xdr:rowOff>46305</xdr:rowOff>
    </xdr:from>
    <xdr:to>
      <xdr:col>4</xdr:col>
      <xdr:colOff>717467</xdr:colOff>
      <xdr:row>127</xdr:row>
      <xdr:rowOff>67873</xdr:rowOff>
    </xdr:to>
    <xdr:pic>
      <xdr:nvPicPr>
        <xdr:cNvPr id="12" name="Image 11">
          <a:extLst>
            <a:ext uri="{FF2B5EF4-FFF2-40B4-BE49-F238E27FC236}">
              <a16:creationId xmlns:a16="http://schemas.microsoft.com/office/drawing/2014/main" xmlns="" id="{FECFCF8C-B7F1-7548-6CA2-392D201ED7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111" y="12144292"/>
          <a:ext cx="8646720" cy="10969132"/>
        </a:xfrm>
        <a:prstGeom prst="rect">
          <a:avLst/>
        </a:prstGeom>
      </xdr:spPr>
    </xdr:pic>
    <xdr:clientData/>
  </xdr:twoCellAnchor>
  <xdr:twoCellAnchor editAs="oneCell">
    <xdr:from>
      <xdr:col>8</xdr:col>
      <xdr:colOff>0</xdr:colOff>
      <xdr:row>5</xdr:row>
      <xdr:rowOff>0</xdr:rowOff>
    </xdr:from>
    <xdr:to>
      <xdr:col>18</xdr:col>
      <xdr:colOff>651282</xdr:colOff>
      <xdr:row>68</xdr:row>
      <xdr:rowOff>71242</xdr:rowOff>
    </xdr:to>
    <xdr:pic>
      <xdr:nvPicPr>
        <xdr:cNvPr id="3" name="Image 2">
          <a:extLst>
            <a:ext uri="{FF2B5EF4-FFF2-40B4-BE49-F238E27FC236}">
              <a16:creationId xmlns:a16="http://schemas.microsoft.com/office/drawing/2014/main" xmlns="" id="{6A5D6358-8664-B6EE-CC3A-261B41EEE2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22949" y="358205"/>
          <a:ext cx="8303846" cy="113221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492125</xdr:colOff>
      <xdr:row>2</xdr:row>
      <xdr:rowOff>152400</xdr:rowOff>
    </xdr:from>
    <xdr:ext cx="3667125" cy="278089"/>
    <xdr:sp macro="" textlink="">
      <xdr:nvSpPr>
        <xdr:cNvPr id="2" name="ZoneTexte 1">
          <a:extLst>
            <a:ext uri="{FF2B5EF4-FFF2-40B4-BE49-F238E27FC236}">
              <a16:creationId xmlns:a16="http://schemas.microsoft.com/office/drawing/2014/main" xmlns="" id="{4F0CCE97-5FA4-4AD8-AE91-56594C509178}"/>
            </a:ext>
          </a:extLst>
        </xdr:cNvPr>
        <xdr:cNvSpPr txBox="1"/>
      </xdr:nvSpPr>
      <xdr:spPr>
        <a:xfrm>
          <a:off x="492125" y="514350"/>
          <a:ext cx="3667125" cy="27808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fr-FR" sz="1200" b="1" u="sng">
              <a:latin typeface="Trebuchet MS" panose="020B0603020202020204" pitchFamily="34" charset="0"/>
              <a:ea typeface="Tahoma" pitchFamily="34" charset="0"/>
              <a:cs typeface="Tahoma" pitchFamily="34" charset="0"/>
            </a:rPr>
            <a:t>AUTORISATION CARRIERES RENOUVELLEES</a:t>
          </a:r>
        </a:p>
      </xdr:txBody>
    </xdr:sp>
    <xdr:clientData/>
  </xdr:oneCellAnchor>
  <xdr:oneCellAnchor>
    <xdr:from>
      <xdr:col>0</xdr:col>
      <xdr:colOff>514352</xdr:colOff>
      <xdr:row>8</xdr:row>
      <xdr:rowOff>142875</xdr:rowOff>
    </xdr:from>
    <xdr:ext cx="5286374" cy="271036"/>
    <xdr:sp macro="" textlink="">
      <xdr:nvSpPr>
        <xdr:cNvPr id="3" name="ZoneTexte 2">
          <a:extLst>
            <a:ext uri="{FF2B5EF4-FFF2-40B4-BE49-F238E27FC236}">
              <a16:creationId xmlns:a16="http://schemas.microsoft.com/office/drawing/2014/main" xmlns="" id="{39650B35-B565-4FBF-A09F-4F8C4282EDED}"/>
            </a:ext>
          </a:extLst>
        </xdr:cNvPr>
        <xdr:cNvSpPr txBox="1"/>
      </xdr:nvSpPr>
      <xdr:spPr>
        <a:xfrm>
          <a:off x="514352" y="1181100"/>
          <a:ext cx="5286374" cy="271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indent="0"/>
          <a:r>
            <a:rPr lang="fr-FR" sz="1200" b="1" u="sng">
              <a:solidFill>
                <a:schemeClr val="tx1"/>
              </a:solidFill>
              <a:latin typeface="Trebuchet MS" panose="020B0603020202020204" pitchFamily="34" charset="0"/>
              <a:ea typeface="Tahoma" pitchFamily="34" charset="0"/>
              <a:cs typeface="Tahoma" pitchFamily="34" charset="0"/>
            </a:rPr>
            <a:t>PERMIS D'EXPLOITATION DE CARRIERES RENOUVELES</a:t>
          </a:r>
        </a:p>
      </xdr:txBody>
    </xdr:sp>
    <xdr:clientData/>
  </xdr:oneCellAnchor>
  <xdr:oneCellAnchor>
    <xdr:from>
      <xdr:col>0</xdr:col>
      <xdr:colOff>0</xdr:colOff>
      <xdr:row>45</xdr:row>
      <xdr:rowOff>123825</xdr:rowOff>
    </xdr:from>
    <xdr:ext cx="4991100" cy="271036"/>
    <xdr:sp macro="" textlink="">
      <xdr:nvSpPr>
        <xdr:cNvPr id="4" name="ZoneTexte 3">
          <a:extLst>
            <a:ext uri="{FF2B5EF4-FFF2-40B4-BE49-F238E27FC236}">
              <a16:creationId xmlns:a16="http://schemas.microsoft.com/office/drawing/2014/main" xmlns="" id="{15B519F4-6537-4384-96CE-E4CA95F4FAFF}"/>
            </a:ext>
          </a:extLst>
        </xdr:cNvPr>
        <xdr:cNvSpPr txBox="1"/>
      </xdr:nvSpPr>
      <xdr:spPr>
        <a:xfrm>
          <a:off x="0" y="8277225"/>
          <a:ext cx="4991100" cy="271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indent="0" algn="ctr"/>
          <a:r>
            <a:rPr lang="fr-FR" sz="1200" b="1" u="sng">
              <a:solidFill>
                <a:schemeClr val="tx1"/>
              </a:solidFill>
              <a:latin typeface="Trebuchet MS" panose="020B0603020202020204" pitchFamily="34" charset="0"/>
              <a:ea typeface="Tahoma" pitchFamily="34" charset="0"/>
              <a:cs typeface="Tahoma" pitchFamily="34" charset="0"/>
            </a:rPr>
            <a:t>LES  AUTORISATONS  DE CARRIERES ATTRIBUEES</a:t>
          </a:r>
        </a:p>
      </xdr:txBody>
    </xdr:sp>
    <xdr:clientData/>
  </xdr:oneCellAnchor>
  <xdr:oneCellAnchor>
    <xdr:from>
      <xdr:col>0</xdr:col>
      <xdr:colOff>0</xdr:colOff>
      <xdr:row>59</xdr:row>
      <xdr:rowOff>123825</xdr:rowOff>
    </xdr:from>
    <xdr:ext cx="3657600" cy="271036"/>
    <xdr:sp macro="" textlink="">
      <xdr:nvSpPr>
        <xdr:cNvPr id="5" name="ZoneTexte 4">
          <a:extLst>
            <a:ext uri="{FF2B5EF4-FFF2-40B4-BE49-F238E27FC236}">
              <a16:creationId xmlns:a16="http://schemas.microsoft.com/office/drawing/2014/main" xmlns="" id="{3ABA1559-2A29-4E8B-85F4-2B54891159E3}"/>
            </a:ext>
          </a:extLst>
        </xdr:cNvPr>
        <xdr:cNvSpPr txBox="1"/>
      </xdr:nvSpPr>
      <xdr:spPr>
        <a:xfrm>
          <a:off x="0" y="10944225"/>
          <a:ext cx="3657600" cy="271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indent="0" algn="ctr"/>
          <a:r>
            <a:rPr lang="fr-FR" sz="1200" b="1" u="sng">
              <a:solidFill>
                <a:schemeClr val="tx1"/>
              </a:solidFill>
              <a:latin typeface="Trebuchet MS" panose="020B0603020202020204" pitchFamily="34" charset="0"/>
              <a:ea typeface="Tahoma" pitchFamily="34" charset="0"/>
              <a:cs typeface="Tahoma" pitchFamily="34" charset="0"/>
            </a:rPr>
            <a:t>PERMIS DE RECHERCHE ATTRIBUES</a:t>
          </a:r>
        </a:p>
      </xdr:txBody>
    </xdr:sp>
    <xdr:clientData/>
  </xdr:oneCellAnchor>
  <xdr:oneCellAnchor>
    <xdr:from>
      <xdr:col>0</xdr:col>
      <xdr:colOff>0</xdr:colOff>
      <xdr:row>19</xdr:row>
      <xdr:rowOff>104775</xdr:rowOff>
    </xdr:from>
    <xdr:ext cx="3819524" cy="271036"/>
    <xdr:sp macro="" textlink="">
      <xdr:nvSpPr>
        <xdr:cNvPr id="6" name="ZoneTexte 5">
          <a:extLst>
            <a:ext uri="{FF2B5EF4-FFF2-40B4-BE49-F238E27FC236}">
              <a16:creationId xmlns:a16="http://schemas.microsoft.com/office/drawing/2014/main" xmlns="" id="{4DB91DF0-DA6A-4FA8-BFC3-815A0B5803BF}"/>
            </a:ext>
          </a:extLst>
        </xdr:cNvPr>
        <xdr:cNvSpPr txBox="1"/>
      </xdr:nvSpPr>
      <xdr:spPr>
        <a:xfrm>
          <a:off x="0" y="3267075"/>
          <a:ext cx="3819524" cy="271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indent="0" algn="ctr"/>
          <a:r>
            <a:rPr lang="fr-FR" sz="1200" b="1" u="sng">
              <a:solidFill>
                <a:schemeClr val="tx1"/>
              </a:solidFill>
              <a:latin typeface="Trebuchet MS" panose="020B0603020202020204" pitchFamily="34" charset="0"/>
              <a:ea typeface="Tahoma" pitchFamily="34" charset="0"/>
              <a:cs typeface="Tahoma" pitchFamily="34" charset="0"/>
            </a:rPr>
            <a:t>PERMIS DE RECHEHE RENOUVELLES</a:t>
          </a:r>
        </a:p>
      </xdr:txBody>
    </xdr:sp>
    <xdr:clientData/>
  </xdr:oneCellAnchor>
  <xdr:oneCellAnchor>
    <xdr:from>
      <xdr:col>0</xdr:col>
      <xdr:colOff>0</xdr:colOff>
      <xdr:row>120</xdr:row>
      <xdr:rowOff>123825</xdr:rowOff>
    </xdr:from>
    <xdr:ext cx="5057775" cy="271036"/>
    <xdr:sp macro="" textlink="">
      <xdr:nvSpPr>
        <xdr:cNvPr id="7" name="ZoneTexte 6">
          <a:extLst>
            <a:ext uri="{FF2B5EF4-FFF2-40B4-BE49-F238E27FC236}">
              <a16:creationId xmlns:a16="http://schemas.microsoft.com/office/drawing/2014/main" xmlns="" id="{AA32D13D-113B-481C-A1C7-FFFCF581FA8B}"/>
            </a:ext>
          </a:extLst>
        </xdr:cNvPr>
        <xdr:cNvSpPr txBox="1"/>
      </xdr:nvSpPr>
      <xdr:spPr>
        <a:xfrm>
          <a:off x="0" y="22307550"/>
          <a:ext cx="5057775" cy="271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indent="0" algn="ctr"/>
          <a:r>
            <a:rPr lang="fr-FR" sz="1200" b="1" u="sng">
              <a:solidFill>
                <a:schemeClr val="tx1"/>
              </a:solidFill>
              <a:latin typeface="Trebuchet MS" panose="020B0603020202020204" pitchFamily="34" charset="0"/>
              <a:ea typeface="Tahoma" pitchFamily="34" charset="0"/>
              <a:cs typeface="Tahoma" pitchFamily="34" charset="0"/>
            </a:rPr>
            <a:t>PERMIS D'EXPLOITATION DE CARRIERES ATTRIBUES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257805</xdr:colOff>
      <xdr:row>62</xdr:row>
      <xdr:rowOff>8964</xdr:rowOff>
    </xdr:to>
    <xdr:pic>
      <xdr:nvPicPr>
        <xdr:cNvPr id="4" name="Image 3">
          <a:extLst>
            <a:ext uri="{FF2B5EF4-FFF2-40B4-BE49-F238E27FC236}">
              <a16:creationId xmlns:a16="http://schemas.microsoft.com/office/drawing/2014/main" xmlns="" id="{E52814C0-DD41-8778-F5DA-320609E1AE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5805"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522515</xdr:colOff>
      <xdr:row>0</xdr:row>
      <xdr:rowOff>54429</xdr:rowOff>
    </xdr:from>
    <xdr:to>
      <xdr:col>1</xdr:col>
      <xdr:colOff>961935</xdr:colOff>
      <xdr:row>4</xdr:row>
      <xdr:rowOff>66222</xdr:rowOff>
    </xdr:to>
    <xdr:pic>
      <xdr:nvPicPr>
        <xdr:cNvPr id="2" name="Image 1" descr="Une image contenant signe, bâtiment, extérieur, objet&#10;&#10;Description générée automatiquement">
          <a:extLst>
            <a:ext uri="{FF2B5EF4-FFF2-40B4-BE49-F238E27FC236}">
              <a16:creationId xmlns:a16="http://schemas.microsoft.com/office/drawing/2014/main" xmlns="" id="{91F0284F-CCAD-4073-9B47-A73E5DA6B4D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tretch>
          <a:fillRect/>
        </a:stretch>
      </xdr:blipFill>
      <xdr:spPr>
        <a:xfrm>
          <a:off x="325665" y="54429"/>
          <a:ext cx="966470" cy="624115"/>
        </a:xfrm>
        <a:prstGeom prst="rect">
          <a:avLst/>
        </a:prstGeom>
      </xdr:spPr>
    </xdr:pic>
    <xdr:clientData/>
  </xdr:twoCellAnchor>
  <xdr:twoCellAnchor editAs="oneCell">
    <xdr:from>
      <xdr:col>0</xdr:col>
      <xdr:colOff>500743</xdr:colOff>
      <xdr:row>27</xdr:row>
      <xdr:rowOff>97972</xdr:rowOff>
    </xdr:from>
    <xdr:to>
      <xdr:col>1</xdr:col>
      <xdr:colOff>969373</xdr:colOff>
      <xdr:row>31</xdr:row>
      <xdr:rowOff>107679</xdr:rowOff>
    </xdr:to>
    <xdr:pic>
      <xdr:nvPicPr>
        <xdr:cNvPr id="3" name="Image 2" descr="Une image contenant signe, bâtiment, extérieur, objet&#10;&#10;Description générée automatiquement">
          <a:extLst>
            <a:ext uri="{FF2B5EF4-FFF2-40B4-BE49-F238E27FC236}">
              <a16:creationId xmlns:a16="http://schemas.microsoft.com/office/drawing/2014/main" xmlns="" id="{A59AC49A-7BAF-420D-8538-B9AF984A591D}"/>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Layer>
              </a14:imgProps>
            </a:ext>
            <a:ext uri="{28A0092B-C50C-407E-A947-70E740481C1C}">
              <a14:useLocalDpi xmlns:a14="http://schemas.microsoft.com/office/drawing/2010/main" val="0"/>
            </a:ext>
          </a:extLst>
        </a:blip>
        <a:stretch>
          <a:fillRect/>
        </a:stretch>
      </xdr:blipFill>
      <xdr:spPr>
        <a:xfrm>
          <a:off x="322943" y="4898572"/>
          <a:ext cx="970280" cy="608421"/>
        </a:xfrm>
        <a:prstGeom prst="rect">
          <a:avLst/>
        </a:prstGeom>
      </xdr:spPr>
    </xdr:pic>
    <xdr:clientData/>
  </xdr:twoCellAnchor>
  <xdr:twoCellAnchor editAs="oneCell">
    <xdr:from>
      <xdr:col>1</xdr:col>
      <xdr:colOff>21772</xdr:colOff>
      <xdr:row>93</xdr:row>
      <xdr:rowOff>87087</xdr:rowOff>
    </xdr:from>
    <xdr:to>
      <xdr:col>1</xdr:col>
      <xdr:colOff>990056</xdr:colOff>
      <xdr:row>97</xdr:row>
      <xdr:rowOff>93619</xdr:rowOff>
    </xdr:to>
    <xdr:pic>
      <xdr:nvPicPr>
        <xdr:cNvPr id="4" name="Image 3" descr="Une image contenant signe, bâtiment, extérieur, objet&#10;&#10;Description générée automatiquement">
          <a:extLst>
            <a:ext uri="{FF2B5EF4-FFF2-40B4-BE49-F238E27FC236}">
              <a16:creationId xmlns:a16="http://schemas.microsoft.com/office/drawing/2014/main" xmlns="" id="{8817C7AA-0B44-4395-93B6-40AE7885715D}"/>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25000"/>
                  </a14:imgEffect>
                </a14:imgLayer>
              </a14:imgProps>
            </a:ext>
            <a:ext uri="{28A0092B-C50C-407E-A947-70E740481C1C}">
              <a14:useLocalDpi xmlns:a14="http://schemas.microsoft.com/office/drawing/2010/main" val="0"/>
            </a:ext>
          </a:extLst>
        </a:blip>
        <a:stretch>
          <a:fillRect/>
        </a:stretch>
      </xdr:blipFill>
      <xdr:spPr>
        <a:xfrm>
          <a:off x="345622" y="17854387"/>
          <a:ext cx="968284" cy="608422"/>
        </a:xfrm>
        <a:prstGeom prst="rect">
          <a:avLst/>
        </a:prstGeom>
      </xdr:spPr>
    </xdr:pic>
    <xdr:clientData/>
  </xdr:twoCellAnchor>
  <xdr:twoCellAnchor editAs="oneCell">
    <xdr:from>
      <xdr:col>0</xdr:col>
      <xdr:colOff>261258</xdr:colOff>
      <xdr:row>269</xdr:row>
      <xdr:rowOff>97971</xdr:rowOff>
    </xdr:from>
    <xdr:to>
      <xdr:col>1</xdr:col>
      <xdr:colOff>924833</xdr:colOff>
      <xdr:row>273</xdr:row>
      <xdr:rowOff>107676</xdr:rowOff>
    </xdr:to>
    <xdr:pic>
      <xdr:nvPicPr>
        <xdr:cNvPr id="5" name="Image 4" descr="Une image contenant signe, bâtiment, extérieur, objet&#10;&#10;Description générée automatiquement">
          <a:extLst>
            <a:ext uri="{FF2B5EF4-FFF2-40B4-BE49-F238E27FC236}">
              <a16:creationId xmlns:a16="http://schemas.microsoft.com/office/drawing/2014/main" xmlns="" id="{A0B807C1-65B9-4EB7-9ECF-77992CE00B5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25000"/>
                  </a14:imgEffect>
                </a14:imgLayer>
              </a14:imgProps>
            </a:ext>
            <a:ext uri="{28A0092B-C50C-407E-A947-70E740481C1C}">
              <a14:useLocalDpi xmlns:a14="http://schemas.microsoft.com/office/drawing/2010/main" val="0"/>
            </a:ext>
          </a:extLst>
        </a:blip>
        <a:stretch>
          <a:fillRect/>
        </a:stretch>
      </xdr:blipFill>
      <xdr:spPr>
        <a:xfrm>
          <a:off x="261258" y="57457521"/>
          <a:ext cx="990600" cy="608420"/>
        </a:xfrm>
        <a:prstGeom prst="rect">
          <a:avLst/>
        </a:prstGeom>
      </xdr:spPr>
    </xdr:pic>
    <xdr:clientData/>
  </xdr:twoCellAnchor>
  <xdr:twoCellAnchor editAs="oneCell">
    <xdr:from>
      <xdr:col>1</xdr:col>
      <xdr:colOff>10886</xdr:colOff>
      <xdr:row>296</xdr:row>
      <xdr:rowOff>141514</xdr:rowOff>
    </xdr:from>
    <xdr:to>
      <xdr:col>1</xdr:col>
      <xdr:colOff>979261</xdr:colOff>
      <xdr:row>300</xdr:row>
      <xdr:rowOff>146776</xdr:rowOff>
    </xdr:to>
    <xdr:pic>
      <xdr:nvPicPr>
        <xdr:cNvPr id="6" name="Image 5" descr="Une image contenant signe, bâtiment, extérieur, objet&#10;&#10;Description générée automatiquement">
          <a:extLst>
            <a:ext uri="{FF2B5EF4-FFF2-40B4-BE49-F238E27FC236}">
              <a16:creationId xmlns:a16="http://schemas.microsoft.com/office/drawing/2014/main" xmlns="" id="{DADDBC1F-FA0C-4AA7-B2C1-AC0F7AC0BBC4}"/>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25000"/>
                  </a14:imgEffect>
                </a14:imgLayer>
              </a14:imgProps>
            </a:ext>
            <a:ext uri="{28A0092B-C50C-407E-A947-70E740481C1C}">
              <a14:useLocalDpi xmlns:a14="http://schemas.microsoft.com/office/drawing/2010/main" val="0"/>
            </a:ext>
          </a:extLst>
        </a:blip>
        <a:stretch>
          <a:fillRect/>
        </a:stretch>
      </xdr:blipFill>
      <xdr:spPr>
        <a:xfrm>
          <a:off x="334736" y="63489114"/>
          <a:ext cx="971550" cy="600802"/>
        </a:xfrm>
        <a:prstGeom prst="rect">
          <a:avLst/>
        </a:prstGeom>
      </xdr:spPr>
    </xdr:pic>
    <xdr:clientData/>
  </xdr:twoCellAnchor>
  <xdr:twoCellAnchor editAs="oneCell">
    <xdr:from>
      <xdr:col>0</xdr:col>
      <xdr:colOff>424543</xdr:colOff>
      <xdr:row>467</xdr:row>
      <xdr:rowOff>163286</xdr:rowOff>
    </xdr:from>
    <xdr:to>
      <xdr:col>1</xdr:col>
      <xdr:colOff>969373</xdr:colOff>
      <xdr:row>471</xdr:row>
      <xdr:rowOff>162197</xdr:rowOff>
    </xdr:to>
    <xdr:pic>
      <xdr:nvPicPr>
        <xdr:cNvPr id="7" name="Image 6" descr="Une image contenant signe, bâtiment, extérieur, objet&#10;&#10;Description générée automatiquement">
          <a:extLst>
            <a:ext uri="{FF2B5EF4-FFF2-40B4-BE49-F238E27FC236}">
              <a16:creationId xmlns:a16="http://schemas.microsoft.com/office/drawing/2014/main" xmlns="" id="{73010862-5E19-4777-886F-C44A295AF287}"/>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25000"/>
                  </a14:imgEffect>
                </a14:imgLayer>
              </a14:imgProps>
            </a:ext>
            <a:ext uri="{28A0092B-C50C-407E-A947-70E740481C1C}">
              <a14:useLocalDpi xmlns:a14="http://schemas.microsoft.com/office/drawing/2010/main" val="0"/>
            </a:ext>
          </a:extLst>
        </a:blip>
        <a:stretch>
          <a:fillRect/>
        </a:stretch>
      </xdr:blipFill>
      <xdr:spPr>
        <a:xfrm>
          <a:off x="322943" y="108094236"/>
          <a:ext cx="970280" cy="600801"/>
        </a:xfrm>
        <a:prstGeom prst="rect">
          <a:avLst/>
        </a:prstGeom>
      </xdr:spPr>
    </xdr:pic>
    <xdr:clientData/>
  </xdr:twoCellAnchor>
  <xdr:twoCellAnchor editAs="oneCell">
    <xdr:from>
      <xdr:col>0</xdr:col>
      <xdr:colOff>283029</xdr:colOff>
      <xdr:row>519</xdr:row>
      <xdr:rowOff>108857</xdr:rowOff>
    </xdr:from>
    <xdr:to>
      <xdr:col>1</xdr:col>
      <xdr:colOff>941252</xdr:colOff>
      <xdr:row>523</xdr:row>
      <xdr:rowOff>118525</xdr:rowOff>
    </xdr:to>
    <xdr:pic>
      <xdr:nvPicPr>
        <xdr:cNvPr id="8" name="Image 7" descr="Une image contenant signe, bâtiment, extérieur, objet&#10;&#10;Description générée automatiquement">
          <a:extLst>
            <a:ext uri="{FF2B5EF4-FFF2-40B4-BE49-F238E27FC236}">
              <a16:creationId xmlns:a16="http://schemas.microsoft.com/office/drawing/2014/main" xmlns="" id="{D72592C6-CD7C-44B2-A77C-2A7AF67446A9}"/>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25000"/>
                  </a14:imgEffect>
                </a14:imgLayer>
              </a14:imgProps>
            </a:ext>
            <a:ext uri="{28A0092B-C50C-407E-A947-70E740481C1C}">
              <a14:useLocalDpi xmlns:a14="http://schemas.microsoft.com/office/drawing/2010/main" val="0"/>
            </a:ext>
          </a:extLst>
        </a:blip>
        <a:stretch>
          <a:fillRect/>
        </a:stretch>
      </xdr:blipFill>
      <xdr:spPr>
        <a:xfrm>
          <a:off x="283029" y="119533307"/>
          <a:ext cx="988423" cy="611559"/>
        </a:xfrm>
        <a:prstGeom prst="rect">
          <a:avLst/>
        </a:prstGeom>
      </xdr:spPr>
    </xdr:pic>
    <xdr:clientData/>
  </xdr:twoCellAnchor>
  <xdr:twoCellAnchor editAs="oneCell">
    <xdr:from>
      <xdr:col>0</xdr:col>
      <xdr:colOff>0</xdr:colOff>
      <xdr:row>555</xdr:row>
      <xdr:rowOff>0</xdr:rowOff>
    </xdr:from>
    <xdr:to>
      <xdr:col>1</xdr:col>
      <xdr:colOff>666750</xdr:colOff>
      <xdr:row>559</xdr:row>
      <xdr:rowOff>15021</xdr:rowOff>
    </xdr:to>
    <xdr:pic>
      <xdr:nvPicPr>
        <xdr:cNvPr id="9" name="Image 8" descr="Une image contenant signe, bâtiment, extérieur, objet&#10;&#10;Description générée automatiquement">
          <a:extLst>
            <a:ext uri="{FF2B5EF4-FFF2-40B4-BE49-F238E27FC236}">
              <a16:creationId xmlns:a16="http://schemas.microsoft.com/office/drawing/2014/main" xmlns="" id="{69EF3152-51C5-49C1-AAF5-AF84B8EF97DA}"/>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25000"/>
                  </a14:imgEffect>
                </a14:imgLayer>
              </a14:imgProps>
            </a:ext>
            <a:ext uri="{28A0092B-C50C-407E-A947-70E740481C1C}">
              <a14:useLocalDpi xmlns:a14="http://schemas.microsoft.com/office/drawing/2010/main" val="0"/>
            </a:ext>
          </a:extLst>
        </a:blip>
        <a:stretch>
          <a:fillRect/>
        </a:stretch>
      </xdr:blipFill>
      <xdr:spPr>
        <a:xfrm>
          <a:off x="0" y="127488950"/>
          <a:ext cx="990600" cy="627343"/>
        </a:xfrm>
        <a:prstGeom prst="rect">
          <a:avLst/>
        </a:prstGeom>
      </xdr:spPr>
    </xdr:pic>
    <xdr:clientData/>
  </xdr:twoCellAnchor>
  <xdr:twoCellAnchor editAs="oneCell">
    <xdr:from>
      <xdr:col>1</xdr:col>
      <xdr:colOff>8709</xdr:colOff>
      <xdr:row>614</xdr:row>
      <xdr:rowOff>88174</xdr:rowOff>
    </xdr:from>
    <xdr:to>
      <xdr:col>1</xdr:col>
      <xdr:colOff>983434</xdr:colOff>
      <xdr:row>618</xdr:row>
      <xdr:rowOff>118345</xdr:rowOff>
    </xdr:to>
    <xdr:pic>
      <xdr:nvPicPr>
        <xdr:cNvPr id="10" name="Image 9" descr="Une image contenant signe, bâtiment, extérieur, objet&#10;&#10;Description générée automatiquement">
          <a:extLst>
            <a:ext uri="{FF2B5EF4-FFF2-40B4-BE49-F238E27FC236}">
              <a16:creationId xmlns:a16="http://schemas.microsoft.com/office/drawing/2014/main" xmlns="" id="{9FFAF4DA-EA9B-483C-AA75-DD1E6F91AAF8}"/>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tretch>
          <a:fillRect/>
        </a:stretch>
      </xdr:blipFill>
      <xdr:spPr>
        <a:xfrm>
          <a:off x="332559" y="140785124"/>
          <a:ext cx="971550" cy="6257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914400</xdr:colOff>
          <xdr:row>31</xdr:row>
          <xdr:rowOff>28575</xdr:rowOff>
        </xdr:to>
        <xdr:sp macro="" textlink="">
          <xdr:nvSpPr>
            <xdr:cNvPr id="44033" name="Object 1" hidden="1">
              <a:extLst>
                <a:ext uri="{63B3BB69-23CF-44E3-9099-C40C66FF867C}">
                  <a14:compatExt spid="_x0000_s44033"/>
                </a:ext>
                <a:ext uri="{FF2B5EF4-FFF2-40B4-BE49-F238E27FC236}">
                  <a16:creationId xmlns:a16="http://schemas.microsoft.com/office/drawing/2014/main" xmlns="" id="{00000000-0008-0000-17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914400</xdr:colOff>
          <xdr:row>66</xdr:row>
          <xdr:rowOff>66675</xdr:rowOff>
        </xdr:to>
        <xdr:sp macro="" textlink="">
          <xdr:nvSpPr>
            <xdr:cNvPr id="44034" name="Object 2" hidden="1">
              <a:extLst>
                <a:ext uri="{63B3BB69-23CF-44E3-9099-C40C66FF867C}">
                  <a14:compatExt spid="_x0000_s44034"/>
                </a:ext>
                <a:ext uri="{FF2B5EF4-FFF2-40B4-BE49-F238E27FC236}">
                  <a16:creationId xmlns:a16="http://schemas.microsoft.com/office/drawing/2014/main" xmlns="" id="{00000000-0008-0000-1700-000002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erteamtn-my.sharepoint.com/personal/r_chkioua_enerteam_tn/Documents/Desktop/ENERTEAM/01-Mission_ITIE/10-ITIE%20CAMEROUN/CAMEROUN%202022/Conciliation%202022/Travaux/Travaux%20Cameroun%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hmed%20Zouari/Desktop/06-%20EITI%20Togo/02-%20Work/Reconciliation%20database%20-%20ITIE%20Togo%202014%20V20-05%20A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1ea4d12e57bc814/BDO/07-Bibliotheque/Global/EITI/Eng-draft-model-beneficial-ownership-declaration-for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nerteamtn-my.sharepoint.com/sites/Cameroun-EITIReport/Documents%20partages/2020/03_Working/Database%20-%20ITIE-Cameroun%2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SOFFICE\TFM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2 (2)"/>
      <sheetName val="BE-H"/>
      <sheetName val="BE-M"/>
      <sheetName val="Rapprochement Product"/>
      <sheetName val="TAB Rapport product"/>
      <sheetName val="Production SNH"/>
      <sheetName val="Partage de production"/>
      <sheetName val="4.Production"/>
      <sheetName val="Feuil21"/>
      <sheetName val="Feuil6"/>
      <sheetName val="Compialtion Production ESE"/>
      <sheetName val="P°MINMIDT H"/>
      <sheetName val="Feuil3"/>
      <sheetName val="Feuil12"/>
      <sheetName val="Part SNH M de la Prod"/>
      <sheetName val="Part SNH F de la Prod"/>
      <sheetName val="P° SNH Ese"/>
      <sheetName val="P°MINMIDT M&amp;C"/>
      <sheetName val="P°SONAMINES"/>
      <sheetName val="Production Entreprise"/>
      <sheetName val="Exportation Pétrol  DGD"/>
      <sheetName val="Exportation Pétrol Ese"/>
      <sheetName val="Feuil4"/>
      <sheetName val="Feuil5"/>
      <sheetName val="Exportation GAZ DGD"/>
      <sheetName val="Exportation GAZ Ese"/>
      <sheetName val="Exportation Mine"/>
      <sheetName val="Exportation CARR"/>
      <sheetName val="cadastre pétrolier SNH EXP"/>
      <sheetName val="cadastre pétrolier SNH RECH "/>
      <sheetName val="Feuil1"/>
      <sheetName val="Paiemnt en nature"/>
      <sheetName val="Feuil9"/>
      <sheetName val="Revenu de commercialisation"/>
      <sheetName val="Feuil7"/>
      <sheetName val="Revenu de commercialisation 2"/>
      <sheetName val="Feuil8"/>
      <sheetName val="Revenu de commercialisa"/>
      <sheetName val="Feuil11"/>
      <sheetName val="transport Pétrolier"/>
      <sheetName val="Feuil10"/>
      <sheetName val="TAE &amp; TAD"/>
      <sheetName val="Intervention directe"/>
      <sheetName val="Feuil13"/>
      <sheetName val="PSV"/>
      <sheetName val="Frais de formation SNH"/>
      <sheetName val="Feuil15"/>
      <sheetName val="Feuil16"/>
      <sheetName val="Feuil2"/>
      <sheetName val="Feuil14"/>
      <sheetName val="9. Permis actif"/>
      <sheetName val="Feuil18"/>
      <sheetName val="FNEDD"/>
      <sheetName val="Feuil20"/>
      <sheetName val="Feuil17"/>
      <sheetName val="Feuil22"/>
      <sheetName val="Feuil23"/>
      <sheetName val="Feuil24"/>
      <sheetName val="Feuil25"/>
      <sheetName val="Feuil26"/>
      <sheetName val="Feuil27"/>
      <sheetName val="Feuil28"/>
      <sheetName val="Feuil29"/>
      <sheetName val="Revenu Bud 1"/>
      <sheetName val="Revenu budg 2"/>
      <sheetName val="PROJET"/>
      <sheetName val="Feuil32"/>
      <sheetName val="Feuil33"/>
      <sheetName val="Feuil34"/>
      <sheetName val="Feuil30"/>
      <sheetName val="Feuil19"/>
      <sheetName val="21. Partage de production"/>
      <sheetName val="Feuil31"/>
      <sheetName val="Feuil35"/>
      <sheetName val="Feuil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Valeur en FCFA</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heet1"/>
      <sheetName val="1. Company identification"/>
      <sheetName val="2. BO declaration form "/>
      <sheetName val="Changelog"/>
    </sheetNames>
    <sheetDataSet>
      <sheetData sheetId="0"/>
      <sheetData sheetId="1">
        <row r="3">
          <cell r="B3" t="str">
            <v>Yes</v>
          </cell>
          <cell r="D3" t="str">
            <v>NP</v>
          </cell>
        </row>
        <row r="4">
          <cell r="B4" t="str">
            <v>No</v>
          </cell>
          <cell r="D4" t="str">
            <v>LP</v>
          </cell>
        </row>
        <row r="5">
          <cell r="D5" t="str">
            <v>S</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
      <sheetName val="Flux à divulguer par projet "/>
      <sheetName val="Paiements Par Projets"/>
      <sheetName val="Adj by Company (STE)"/>
      <sheetName val="Adj by Company (GOV)"/>
      <sheetName val="Rep by Tax (All) "/>
      <sheetName val="Rep by Tax (Pétrolier)"/>
      <sheetName val="Rep by Tax (All)"/>
      <sheetName val="Rep by Tax (COTCO)"/>
      <sheetName val="Rep by Tax (Mines)"/>
      <sheetName val="Lists"/>
      <sheetName val="Taxes"/>
      <sheetName val="Rep by Comp"/>
      <sheetName val="Companies"/>
      <sheetName val="Ecart non justifié"/>
      <sheetName val="Total Ajustements"/>
      <sheetName val="1"/>
      <sheetName val="2"/>
      <sheetName val="3"/>
      <sheetName val="4"/>
      <sheetName val="5"/>
      <sheetName val="6"/>
      <sheetName val="7"/>
      <sheetName val="8"/>
      <sheetName val="COURS 2020"/>
    </sheetNames>
    <sheetDataSet>
      <sheetData sheetId="0"/>
      <sheetData sheetId="1"/>
      <sheetData sheetId="2"/>
      <sheetData sheetId="3"/>
      <sheetData sheetId="4"/>
      <sheetData sheetId="5">
        <row r="3">
          <cell r="J3">
            <v>329720424251</v>
          </cell>
        </row>
      </sheetData>
      <sheetData sheetId="6">
        <row r="3">
          <cell r="C3">
            <v>329720424251.85382</v>
          </cell>
        </row>
      </sheetData>
      <sheetData sheetId="7"/>
      <sheetData sheetId="8">
        <row r="16">
          <cell r="C16">
            <v>1813921134.2528684</v>
          </cell>
        </row>
      </sheetData>
      <sheetData sheetId="9"/>
      <sheetData sheetId="10">
        <row r="7">
          <cell r="A7" t="str">
            <v>1- Parts d'huile de la SNH-Etat (Petrole)</v>
          </cell>
        </row>
        <row r="8">
          <cell r="A8" t="str">
            <v>2- Parts d'huile de la SNH-Etat (Gaz)</v>
          </cell>
        </row>
        <row r="9">
          <cell r="A9" t="str">
            <v>3- Parts d'huile de la SNH-Etat (Condensat)</v>
          </cell>
        </row>
        <row r="10">
          <cell r="A10" t="str">
            <v>4- Parts d'huile de la SNH-Associé (Petrole)</v>
          </cell>
        </row>
        <row r="11">
          <cell r="A11" t="str">
            <v>5- Parts d'huile de la SNH-Associé (Gaz)</v>
          </cell>
        </row>
        <row r="12">
          <cell r="A12" t="str">
            <v>6- Parts d'huile de la SNH-Associé (Cendensat)</v>
          </cell>
        </row>
        <row r="13">
          <cell r="A13" t="str">
            <v>7- Parts d'huile de la SNH-État (Pétrole) +</v>
          </cell>
        </row>
        <row r="14">
          <cell r="A14" t="str">
            <v>8- Parts d'huile de la SNH-État (Gaz)+</v>
          </cell>
        </row>
        <row r="15">
          <cell r="A15" t="str">
            <v>9- Parts d'huile de la SNH-État (Condensat)+</v>
          </cell>
        </row>
        <row r="16">
          <cell r="A16" t="str">
            <v>10- Parts d'huile de la SNH-Associé (Pétrole)+</v>
          </cell>
        </row>
        <row r="17">
          <cell r="A17" t="str">
            <v>11- Parts d'huile de la SNH-Associé (Gaz) +</v>
          </cell>
        </row>
        <row r="18">
          <cell r="A18" t="str">
            <v>12- Parts d'huile de la SNH-Associé (Condensat) +</v>
          </cell>
        </row>
        <row r="19">
          <cell r="A19" t="str">
            <v>13- Parts d'huile SNH-ETAT commercialisées par la SNH (Petrole)</v>
          </cell>
        </row>
        <row r="20">
          <cell r="A20" t="str">
            <v>14- Parts d'huile SNH-ETAT commercialisées par la SNH (Gas)</v>
          </cell>
        </row>
        <row r="21">
          <cell r="A21" t="str">
            <v>15- Parts d'huile SNH-ETAT commercialisées par la SNH (Condensat)</v>
          </cell>
        </row>
        <row r="22">
          <cell r="A22" t="str">
            <v>16- Transferts directs au Trésor Public par la  SNH</v>
          </cell>
        </row>
        <row r="23">
          <cell r="A23" t="str">
            <v>17- Transferts indirects au Trésor Public (Interventions directes SNH)</v>
          </cell>
        </row>
        <row r="24">
          <cell r="A24" t="str">
            <v>18- Dividendes SNH</v>
          </cell>
        </row>
        <row r="25">
          <cell r="A25" t="str">
            <v>19- Redevance Minière Proportionnelle</v>
          </cell>
        </row>
        <row r="26">
          <cell r="A26" t="str">
            <v>20- Redevance Proportionnelle à la Production</v>
          </cell>
        </row>
        <row r="27">
          <cell r="A27" t="str">
            <v>21- Redevance Minière Négative ( à mettre en signe - )</v>
          </cell>
        </row>
        <row r="28">
          <cell r="A28" t="str">
            <v>22- Bonus de signature</v>
          </cell>
        </row>
        <row r="29">
          <cell r="A29" t="str">
            <v>23- Bonus de Production</v>
          </cell>
        </row>
        <row r="30">
          <cell r="A30" t="str">
            <v>24- Prélèvement pétrolier additionnel</v>
          </cell>
        </row>
        <row r="31">
          <cell r="A31" t="str">
            <v>25- Frais de Formation</v>
          </cell>
        </row>
        <row r="32">
          <cell r="A32" t="str">
            <v>26- Taxes sur les activités de transport des hydrocarbures</v>
          </cell>
        </row>
        <row r="33">
          <cell r="A33" t="str">
            <v>27- Dividendes Filiales SNH</v>
          </cell>
        </row>
        <row r="34">
          <cell r="A34" t="str">
            <v>28- Autres Pénalités de non exécution des programmes d'exploration/production</v>
          </cell>
        </row>
        <row r="35">
          <cell r="A35" t="str">
            <v>29- Autres paiements significatifs</v>
          </cell>
        </row>
        <row r="36">
          <cell r="A36" t="str">
            <v>30- Impôts sur les sociétés y compris les acomptes (pétrolier et non pétrolier)</v>
          </cell>
        </row>
        <row r="37">
          <cell r="A37" t="str">
            <v>31- Droits Fixes (y compris droits pour attribution ou renouvellement de permis)</v>
          </cell>
        </row>
        <row r="38">
          <cell r="A38" t="str">
            <v>32- Redevance Superficiaire</v>
          </cell>
        </row>
        <row r="39">
          <cell r="A39" t="str">
            <v>33- Taxes Ad Valorem (y compris les redevances sur production des eaux)</v>
          </cell>
        </row>
        <row r="40">
          <cell r="A40" t="str">
            <v>34- Taxes à l'extraction</v>
          </cell>
        </row>
        <row r="41">
          <cell r="A41" t="str">
            <v>35- Taxe Spéciale sur les Revenus (TSR)</v>
          </cell>
        </row>
        <row r="42">
          <cell r="A42" t="str">
            <v>37- Redressements fiscaux/amendes et pénalités</v>
          </cell>
        </row>
        <row r="43">
          <cell r="A43" t="str">
            <v>38- Droits de Douane</v>
          </cell>
        </row>
        <row r="44">
          <cell r="A44" t="str">
            <v>39- Droits de sortie à l’exportation</v>
          </cell>
        </row>
        <row r="45">
          <cell r="A45" t="str">
            <v>40- Redressements Douaniers/amendes et pénalités</v>
          </cell>
        </row>
        <row r="46">
          <cell r="A46" t="str">
            <v>41- Droits de passage du pipeline (COTCO)</v>
          </cell>
        </row>
        <row r="47">
          <cell r="A47" t="str">
            <v>42- Dividendes versés à l'Etat</v>
          </cell>
        </row>
        <row r="48">
          <cell r="A48" t="str">
            <v>43- Contributions FNE</v>
          </cell>
        </row>
        <row r="49">
          <cell r="A49" t="str">
            <v>44- Contributions CFC (part patronale)</v>
          </cell>
        </row>
        <row r="50">
          <cell r="A50" t="str">
            <v>45- Bonus progressif</v>
          </cell>
        </row>
        <row r="51">
          <cell r="A51" t="str">
            <v>46- Impôt sur le Revenu des Capitaux mobiliers (IRCM)</v>
          </cell>
        </row>
        <row r="52">
          <cell r="A52" t="str">
            <v xml:space="preserve">47- Frais d’inspection et de contrôle  </v>
          </cell>
        </row>
        <row r="53">
          <cell r="A53" t="str">
            <v>48- Cotisations à la charge de l’employeur</v>
          </cell>
        </row>
        <row r="54">
          <cell r="A54" t="str">
            <v>49- Dividendes versées à la SNI</v>
          </cell>
        </row>
        <row r="55">
          <cell r="A55" t="str">
            <v xml:space="preserve">50- Contribution au fonds de développement du secteur minier + </v>
          </cell>
        </row>
        <row r="56">
          <cell r="A56" t="str">
            <v>51- Autres paiements significatifs versés à l'Etat ( sup à 100 KUSD/55 000 KFCFA)</v>
          </cell>
        </row>
        <row r="57">
          <cell r="A57" t="str">
            <v>52- Paiements sociaux  obligatoires</v>
          </cell>
        </row>
        <row r="58">
          <cell r="A58" t="str">
            <v>53- Paiements sociaux obligatoires (Contribution au compte spécial de développement des capacités locales) +</v>
          </cell>
        </row>
        <row r="59">
          <cell r="A59" t="str">
            <v>54- Paiements sociaux volontaires</v>
          </cell>
        </row>
        <row r="60">
          <cell r="A60" t="str">
            <v>55- Dépenses quasi fiscales</v>
          </cell>
        </row>
        <row r="61">
          <cell r="A61" t="str">
            <v>56- Provision pour Abandon +</v>
          </cell>
        </row>
        <row r="62">
          <cell r="A62" t="str">
            <v>57- Contribution au fonds de restauration, de réhabilitation et de fermeture des sites miniers et des carrières  +</v>
          </cell>
        </row>
        <row r="63">
          <cell r="A63" t="str">
            <v>58- Autres dépenses environnementales +</v>
          </cell>
        </row>
        <row r="64">
          <cell r="A64" t="str">
            <v>59- Amendes et pénalités environnementales +</v>
          </cell>
        </row>
        <row r="65">
          <cell r="A65" t="str">
            <v>60- Transferts au populations riveraines</v>
          </cell>
        </row>
        <row r="66">
          <cell r="A66" t="str">
            <v>61- Transferts aux FEICOM</v>
          </cell>
        </row>
        <row r="67">
          <cell r="A67" t="str">
            <v>62- Transferts aux Communes</v>
          </cell>
        </row>
        <row r="68">
          <cell r="A68" t="str">
            <v>63- Autres recettes transférées</v>
          </cell>
        </row>
        <row r="72">
          <cell r="A72" t="str">
            <v>Taxes payées non reportées</v>
          </cell>
        </row>
        <row r="73">
          <cell r="A73" t="str">
            <v>Taxes payées hors période de réconciliation</v>
          </cell>
        </row>
        <row r="74">
          <cell r="A74" t="str">
            <v>Taxes hors périmètre de réconciliation</v>
          </cell>
        </row>
        <row r="75">
          <cell r="A75" t="str">
            <v>Erreur de reporting (montant et détail)</v>
          </cell>
        </row>
        <row r="76">
          <cell r="A76" t="str">
            <v>Taxes reportées non payées</v>
          </cell>
        </row>
        <row r="77">
          <cell r="A77" t="str">
            <v>Montant doublement déclaré</v>
          </cell>
        </row>
        <row r="78">
          <cell r="A78" t="str">
            <v>Erreur de classification</v>
          </cell>
        </row>
        <row r="79">
          <cell r="A79" t="str">
            <v>Flux se rapportant à une activité non extractive</v>
          </cell>
        </row>
        <row r="80">
          <cell r="A80" t="str">
            <v>Taxes payées sous un autre NUI</v>
          </cell>
        </row>
        <row r="81">
          <cell r="A81" t="str">
            <v>Différence de change</v>
          </cell>
        </row>
        <row r="85">
          <cell r="A85" t="str">
            <v>Taxes non reportés par l'Etat</v>
          </cell>
        </row>
        <row r="86">
          <cell r="A86" t="str">
            <v>Montant doublement déclaré</v>
          </cell>
        </row>
        <row r="87">
          <cell r="A87" t="str">
            <v>Taxes perçues hors de la période de réconciliation</v>
          </cell>
        </row>
        <row r="88">
          <cell r="A88" t="str">
            <v>Erreur de reporting (montant et détail)</v>
          </cell>
        </row>
        <row r="89">
          <cell r="A89" t="str">
            <v>Taxe reporté par l'Etat non réellement encaissée</v>
          </cell>
        </row>
        <row r="90">
          <cell r="A90" t="str">
            <v>Erreur de classification</v>
          </cell>
        </row>
        <row r="91">
          <cell r="A91" t="str">
            <v>Flux se rapportant à une activité non extractive</v>
          </cell>
        </row>
        <row r="92">
          <cell r="A92" t="str">
            <v>Taxes payées par la Ste sur un autre IFU non reporté par l'Etat</v>
          </cell>
        </row>
        <row r="93">
          <cell r="A93" t="str">
            <v>Taxes hors périmètre de réconciliation</v>
          </cell>
        </row>
        <row r="97">
          <cell r="A97" t="str">
            <v>FD non soumis par la Société Extractive</v>
          </cell>
        </row>
        <row r="98">
          <cell r="A98" t="str">
            <v>FD non soumis par l'Etat</v>
          </cell>
        </row>
        <row r="99">
          <cell r="A99" t="str">
            <v>Montants non déclarés par la Société Extractive</v>
          </cell>
        </row>
        <row r="100">
          <cell r="A100" t="str">
            <v>Montants non déclarés par l'Etat</v>
          </cell>
        </row>
        <row r="101">
          <cell r="A101" t="str">
            <v xml:space="preserve">Détail non soumis par la Société Extractive </v>
          </cell>
        </row>
        <row r="102">
          <cell r="A102" t="str">
            <v>Détail non soumis par l'Etat</v>
          </cell>
        </row>
        <row r="103">
          <cell r="A103" t="str">
            <v>Taxes non reportées par la Société Extractive</v>
          </cell>
        </row>
        <row r="104">
          <cell r="A104" t="str">
            <v>Taxes non reportées par l'Etat</v>
          </cell>
        </row>
        <row r="105">
          <cell r="A105" t="str">
            <v>Pièces justificatives non soumises par l'Entreprise Extractive</v>
          </cell>
        </row>
        <row r="106">
          <cell r="A106" t="str">
            <v>Pièces justificatives non soumises par l'Etat</v>
          </cell>
        </row>
        <row r="107">
          <cell r="A107" t="str">
            <v>Différence de change</v>
          </cell>
        </row>
        <row r="108">
          <cell r="A108" t="str">
            <v>Déclaration non reconnue par la Société Extractive</v>
          </cell>
        </row>
        <row r="109">
          <cell r="A109" t="str">
            <v>Déclaration non reconnue par l'Etat</v>
          </cell>
        </row>
        <row r="110">
          <cell r="A110" t="str">
            <v>Non significatif &lt; 10 M FCFA</v>
          </cell>
        </row>
        <row r="111">
          <cell r="A111" t="str">
            <v>Paiements en nature</v>
          </cell>
        </row>
      </sheetData>
      <sheetData sheetId="11"/>
      <sheetData sheetId="12">
        <row r="3">
          <cell r="I3">
            <v>501270208782.24207</v>
          </cell>
        </row>
      </sheetData>
      <sheetData sheetId="13">
        <row r="2">
          <cell r="B2" t="str">
            <v>SNH</v>
          </cell>
        </row>
      </sheetData>
      <sheetData sheetId="14"/>
      <sheetData sheetId="15"/>
      <sheetData sheetId="16">
        <row r="5">
          <cell r="X5">
            <v>0</v>
          </cell>
        </row>
      </sheetData>
      <sheetData sheetId="17">
        <row r="5">
          <cell r="X5">
            <v>0</v>
          </cell>
        </row>
      </sheetData>
      <sheetData sheetId="18">
        <row r="5">
          <cell r="X5">
            <v>0</v>
          </cell>
        </row>
      </sheetData>
      <sheetData sheetId="19">
        <row r="5">
          <cell r="X5">
            <v>0</v>
          </cell>
        </row>
      </sheetData>
      <sheetData sheetId="20">
        <row r="5">
          <cell r="X5">
            <v>0</v>
          </cell>
        </row>
      </sheetData>
      <sheetData sheetId="21">
        <row r="5">
          <cell r="X5">
            <v>0</v>
          </cell>
        </row>
      </sheetData>
      <sheetData sheetId="22">
        <row r="5">
          <cell r="X5">
            <v>0</v>
          </cell>
        </row>
      </sheetData>
      <sheetData sheetId="23">
        <row r="5">
          <cell r="X5">
            <v>0</v>
          </cell>
        </row>
      </sheetData>
      <sheetData sheetId="24">
        <row r="328">
          <cell r="C328">
            <v>552.94360617044595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I970207"/>
    </sheetNames>
    <sheetDataSet>
      <sheetData sheetId="0">
        <row r="2">
          <cell r="AN2" t="str">
            <v xml:space="preserve"> </v>
          </cell>
        </row>
        <row r="4">
          <cell r="AN4" t="str">
            <v xml:space="preserve"> </v>
          </cell>
        </row>
        <row r="5">
          <cell r="AN5" t="str">
            <v xml:space="preserve"> </v>
          </cell>
          <cell r="AP5" t="str">
            <v xml:space="preserve"> </v>
          </cell>
        </row>
        <row r="6">
          <cell r="Y6" t="str">
            <v>!</v>
          </cell>
          <cell r="Z6" t="str">
            <v>!</v>
          </cell>
          <cell r="AA6" t="str">
            <v>-</v>
          </cell>
          <cell r="AB6" t="str">
            <v>!</v>
          </cell>
          <cell r="AC6" t="str">
            <v>-</v>
          </cell>
          <cell r="AD6" t="str">
            <v>!</v>
          </cell>
          <cell r="AE6" t="str">
            <v>!</v>
          </cell>
          <cell r="AF6" t="str">
            <v>-</v>
          </cell>
          <cell r="AG6" t="str">
            <v>!</v>
          </cell>
          <cell r="AH6" t="str">
            <v>-</v>
          </cell>
          <cell r="AI6" t="str">
            <v>!</v>
          </cell>
          <cell r="AJ6" t="str">
            <v>-</v>
          </cell>
          <cell r="AK6" t="str">
            <v>!</v>
          </cell>
          <cell r="AL6" t="str">
            <v>-</v>
          </cell>
          <cell r="AM6" t="str">
            <v>!</v>
          </cell>
          <cell r="AN6" t="str">
            <v>-</v>
          </cell>
          <cell r="AO6" t="str">
            <v>-</v>
          </cell>
          <cell r="AP6" t="str">
            <v>-</v>
          </cell>
          <cell r="AQ6" t="str">
            <v>-</v>
          </cell>
          <cell r="AR6" t="str">
            <v>!</v>
          </cell>
          <cell r="AS6" t="str">
            <v>-</v>
          </cell>
          <cell r="AT6" t="str">
            <v>!</v>
          </cell>
          <cell r="AU6" t="str">
            <v>-</v>
          </cell>
          <cell r="AV6" t="str">
            <v>-</v>
          </cell>
          <cell r="AW6" t="str">
            <v>-</v>
          </cell>
          <cell r="AX6" t="str">
            <v>-</v>
          </cell>
          <cell r="AY6" t="str">
            <v>!</v>
          </cell>
          <cell r="AZ6" t="str">
            <v>-</v>
          </cell>
          <cell r="BA6" t="str">
            <v>!</v>
          </cell>
          <cell r="BB6" t="str">
            <v>-</v>
          </cell>
          <cell r="BC6" t="str">
            <v>!</v>
          </cell>
          <cell r="BD6" t="str">
            <v>-</v>
          </cell>
          <cell r="BE6" t="str">
            <v>!</v>
          </cell>
        </row>
        <row r="7">
          <cell r="Y7" t="str">
            <v>!</v>
          </cell>
          <cell r="Z7" t="str">
            <v>!</v>
          </cell>
          <cell r="AA7" t="str">
            <v>Exercice</v>
          </cell>
          <cell r="AB7" t="str">
            <v>!</v>
          </cell>
          <cell r="AC7" t="str">
            <v>Exercice</v>
          </cell>
          <cell r="AD7" t="str">
            <v>!</v>
          </cell>
          <cell r="AE7" t="str">
            <v>!</v>
          </cell>
          <cell r="AF7" t="str">
            <v>Exercice</v>
          </cell>
          <cell r="AG7" t="str">
            <v>!</v>
          </cell>
          <cell r="AH7" t="str">
            <v>Exercice</v>
          </cell>
          <cell r="AI7" t="str">
            <v>!</v>
          </cell>
          <cell r="AJ7" t="str">
            <v>Exercice</v>
          </cell>
          <cell r="AK7" t="str">
            <v>!</v>
          </cell>
          <cell r="AL7" t="str">
            <v>Exercice</v>
          </cell>
          <cell r="AM7" t="str">
            <v>!</v>
          </cell>
          <cell r="AN7" t="str">
            <v>Exercice</v>
          </cell>
          <cell r="AO7" t="str">
            <v>Exercice</v>
          </cell>
          <cell r="AP7" t="str">
            <v>Exercice</v>
          </cell>
          <cell r="AQ7" t="str">
            <v>Exercice</v>
          </cell>
          <cell r="AR7" t="str">
            <v>!</v>
          </cell>
          <cell r="AS7" t="str">
            <v>Exercice</v>
          </cell>
          <cell r="AT7" t="str">
            <v>!</v>
          </cell>
          <cell r="AU7" t="str">
            <v>Exercice</v>
          </cell>
          <cell r="AV7" t="str">
            <v>Exercice</v>
          </cell>
          <cell r="AW7" t="str">
            <v>Exercice</v>
          </cell>
          <cell r="AX7" t="str">
            <v>Exercice</v>
          </cell>
          <cell r="AY7" t="str">
            <v>!</v>
          </cell>
          <cell r="AZ7" t="str">
            <v>Exercice</v>
          </cell>
          <cell r="BA7" t="str">
            <v>!</v>
          </cell>
          <cell r="BB7" t="str">
            <v>Exercice</v>
          </cell>
          <cell r="BC7" t="str">
            <v>!</v>
          </cell>
          <cell r="BD7" t="str">
            <v>Exercice</v>
          </cell>
          <cell r="BE7" t="str">
            <v>!</v>
          </cell>
        </row>
        <row r="8">
          <cell r="Y8" t="str">
            <v>!</v>
          </cell>
          <cell r="Z8" t="str">
            <v>!</v>
          </cell>
          <cell r="AA8" t="str">
            <v>1994/95</v>
          </cell>
          <cell r="AB8" t="str">
            <v>!</v>
          </cell>
          <cell r="AC8" t="str">
            <v>1995/96</v>
          </cell>
          <cell r="AD8" t="str">
            <v>!</v>
          </cell>
          <cell r="AE8" t="str">
            <v>!</v>
          </cell>
          <cell r="AF8" t="str">
            <v>1995/96</v>
          </cell>
          <cell r="AG8" t="str">
            <v>!</v>
          </cell>
          <cell r="AH8" t="str">
            <v>1995/96</v>
          </cell>
          <cell r="AI8" t="str">
            <v>!</v>
          </cell>
          <cell r="AJ8" t="str">
            <v>1995/96</v>
          </cell>
          <cell r="AK8" t="str">
            <v>!</v>
          </cell>
          <cell r="AL8" t="str">
            <v>1995/96</v>
          </cell>
          <cell r="AM8" t="str">
            <v>!</v>
          </cell>
          <cell r="AN8" t="str">
            <v>1996/97</v>
          </cell>
          <cell r="AO8" t="str">
            <v>1996/97</v>
          </cell>
          <cell r="AP8" t="str">
            <v>1996/97</v>
          </cell>
          <cell r="AQ8" t="str">
            <v>1996/97</v>
          </cell>
          <cell r="AR8" t="str">
            <v>!</v>
          </cell>
          <cell r="AS8" t="str">
            <v>1996/97</v>
          </cell>
          <cell r="AT8" t="str">
            <v>!</v>
          </cell>
          <cell r="AU8" t="str">
            <v>1997/98</v>
          </cell>
          <cell r="AV8" t="str">
            <v>1997/98</v>
          </cell>
          <cell r="AW8" t="str">
            <v>1997/98</v>
          </cell>
          <cell r="AX8" t="str">
            <v>1997/98</v>
          </cell>
          <cell r="AY8" t="str">
            <v>!</v>
          </cell>
          <cell r="AZ8" t="str">
            <v>1997/98</v>
          </cell>
          <cell r="BA8" t="str">
            <v>!</v>
          </cell>
          <cell r="BB8" t="str">
            <v>1998/99</v>
          </cell>
          <cell r="BC8" t="str">
            <v>!</v>
          </cell>
          <cell r="BD8" t="str">
            <v>1999/00</v>
          </cell>
          <cell r="BE8" t="str">
            <v>!</v>
          </cell>
        </row>
        <row r="9">
          <cell r="Y9" t="str">
            <v>!</v>
          </cell>
          <cell r="Z9" t="str">
            <v>!</v>
          </cell>
          <cell r="AA9" t="str">
            <v>TOTAl</v>
          </cell>
          <cell r="AB9" t="str">
            <v>!</v>
          </cell>
          <cell r="AC9" t="str">
            <v>1er Trim.</v>
          </cell>
          <cell r="AD9" t="str">
            <v>!</v>
          </cell>
          <cell r="AE9" t="str">
            <v>!</v>
          </cell>
          <cell r="AF9" t="str">
            <v>2è Trim.</v>
          </cell>
          <cell r="AG9" t="str">
            <v>!</v>
          </cell>
          <cell r="AH9" t="str">
            <v>3è Trim.</v>
          </cell>
          <cell r="AI9" t="str">
            <v>!</v>
          </cell>
          <cell r="AJ9" t="str">
            <v>4è Trim.</v>
          </cell>
          <cell r="AK9" t="str">
            <v>!</v>
          </cell>
          <cell r="AL9" t="str">
            <v>TOTAL</v>
          </cell>
          <cell r="AM9" t="str">
            <v>!</v>
          </cell>
          <cell r="AN9" t="str">
            <v>1er Trim.</v>
          </cell>
          <cell r="AO9" t="str">
            <v>2è Trim.</v>
          </cell>
          <cell r="AP9" t="str">
            <v>3e Trim.</v>
          </cell>
          <cell r="AQ9" t="str">
            <v>4è Trim.</v>
          </cell>
          <cell r="AR9" t="str">
            <v xml:space="preserve"> </v>
          </cell>
          <cell r="AS9" t="str">
            <v>TOTAL</v>
          </cell>
          <cell r="AT9" t="str">
            <v xml:space="preserve"> </v>
          </cell>
          <cell r="AU9" t="str">
            <v>1er Trim.</v>
          </cell>
          <cell r="AV9" t="str">
            <v>2è Trim.</v>
          </cell>
          <cell r="AW9" t="str">
            <v>3e Trim.</v>
          </cell>
          <cell r="AX9" t="str">
            <v>4è Trim.</v>
          </cell>
          <cell r="AY9" t="str">
            <v xml:space="preserve"> </v>
          </cell>
          <cell r="AZ9" t="str">
            <v>TOTAL</v>
          </cell>
          <cell r="BA9" t="str">
            <v>!</v>
          </cell>
          <cell r="BB9" t="str">
            <v>-</v>
          </cell>
          <cell r="BC9" t="str">
            <v>!</v>
          </cell>
          <cell r="BD9" t="str">
            <v>-</v>
          </cell>
          <cell r="BE9" t="str">
            <v>!</v>
          </cell>
        </row>
        <row r="10">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row>
        <row r="11">
          <cell r="Y11" t="str">
            <v>!</v>
          </cell>
          <cell r="Z11" t="str">
            <v>!</v>
          </cell>
          <cell r="AB11" t="str">
            <v>!</v>
          </cell>
          <cell r="AD11" t="str">
            <v>!</v>
          </cell>
          <cell r="AE11" t="str">
            <v>!</v>
          </cell>
          <cell r="AG11" t="str">
            <v>!</v>
          </cell>
          <cell r="AI11" t="str">
            <v>!</v>
          </cell>
          <cell r="AK11" t="str">
            <v>!</v>
          </cell>
          <cell r="AM11" t="str">
            <v>!</v>
          </cell>
          <cell r="AO11" t="str">
            <v xml:space="preserve"> </v>
          </cell>
          <cell r="AQ11" t="str">
            <v xml:space="preserve"> </v>
          </cell>
          <cell r="AR11" t="str">
            <v>!</v>
          </cell>
          <cell r="AT11" t="str">
            <v>!</v>
          </cell>
          <cell r="AY11" t="str">
            <v>!</v>
          </cell>
          <cell r="BA11" t="str">
            <v>!</v>
          </cell>
          <cell r="BC11" t="str">
            <v>!</v>
          </cell>
          <cell r="BE11" t="str">
            <v>!</v>
          </cell>
        </row>
        <row r="12">
          <cell r="Y12" t="str">
            <v>!</v>
          </cell>
          <cell r="Z12" t="str">
            <v>!</v>
          </cell>
          <cell r="AB12" t="str">
            <v>!</v>
          </cell>
          <cell r="AD12" t="str">
            <v>!</v>
          </cell>
          <cell r="AE12" t="str">
            <v>!</v>
          </cell>
          <cell r="AG12" t="str">
            <v>!</v>
          </cell>
          <cell r="AI12" t="str">
            <v>!</v>
          </cell>
          <cell r="AK12" t="str">
            <v>!</v>
          </cell>
          <cell r="AM12" t="str">
            <v>!</v>
          </cell>
          <cell r="AO12" t="str">
            <v xml:space="preserve"> </v>
          </cell>
          <cell r="AQ12" t="str">
            <v xml:space="preserve"> </v>
          </cell>
          <cell r="AR12" t="str">
            <v>!</v>
          </cell>
          <cell r="AT12" t="str">
            <v>!</v>
          </cell>
          <cell r="AY12" t="str">
            <v>!</v>
          </cell>
          <cell r="BA12" t="str">
            <v>!</v>
          </cell>
          <cell r="BC12" t="str">
            <v>!</v>
          </cell>
          <cell r="BD12" t="str">
            <v xml:space="preserve"> </v>
          </cell>
          <cell r="BE12" t="str">
            <v>!</v>
          </cell>
        </row>
        <row r="13">
          <cell r="Y13" t="str">
            <v>!</v>
          </cell>
          <cell r="Z13" t="str">
            <v>!</v>
          </cell>
          <cell r="AA13">
            <v>38.856988000000001</v>
          </cell>
          <cell r="AB13" t="str">
            <v>!</v>
          </cell>
          <cell r="AC13">
            <v>10.022021800000001</v>
          </cell>
          <cell r="AD13" t="str">
            <v>!</v>
          </cell>
          <cell r="AE13" t="str">
            <v>!</v>
          </cell>
          <cell r="AF13">
            <v>9.2220340000000007</v>
          </cell>
          <cell r="AG13" t="str">
            <v>!</v>
          </cell>
          <cell r="AH13">
            <v>8.6309999999999985</v>
          </cell>
          <cell r="AI13" t="str">
            <v>!</v>
          </cell>
          <cell r="AJ13">
            <v>9.001944199999997</v>
          </cell>
          <cell r="AK13" t="str">
            <v>!</v>
          </cell>
          <cell r="AL13">
            <v>36.876999999999995</v>
          </cell>
          <cell r="AM13" t="str">
            <v>!</v>
          </cell>
          <cell r="AN13">
            <v>9.8026370000000007</v>
          </cell>
          <cell r="AO13">
            <v>9.4769180000000013</v>
          </cell>
          <cell r="AP13">
            <v>8.9322225</v>
          </cell>
          <cell r="AQ13">
            <v>8.9322225</v>
          </cell>
          <cell r="AR13" t="str">
            <v>!</v>
          </cell>
          <cell r="AS13">
            <v>37.143999999999998</v>
          </cell>
          <cell r="AT13" t="str">
            <v>!</v>
          </cell>
          <cell r="AU13">
            <v>8.5694999999999997</v>
          </cell>
          <cell r="AV13">
            <v>8.5694999999999997</v>
          </cell>
          <cell r="AW13">
            <v>8.5694999999999997</v>
          </cell>
          <cell r="AX13">
            <v>8.5694999999999997</v>
          </cell>
          <cell r="AY13" t="str">
            <v>!</v>
          </cell>
          <cell r="AZ13">
            <v>34.277999999999999</v>
          </cell>
          <cell r="BA13" t="str">
            <v>!</v>
          </cell>
          <cell r="BB13">
            <v>29.276</v>
          </cell>
          <cell r="BC13" t="str">
            <v>!</v>
          </cell>
          <cell r="BD13">
            <v>18.8</v>
          </cell>
          <cell r="BE13" t="str">
            <v>!</v>
          </cell>
        </row>
        <row r="14">
          <cell r="Y14" t="str">
            <v>!</v>
          </cell>
          <cell r="Z14" t="str">
            <v>!</v>
          </cell>
          <cell r="AA14">
            <v>28.028286000000001</v>
          </cell>
          <cell r="AB14" t="str">
            <v>!</v>
          </cell>
          <cell r="AC14">
            <v>7.1657988000000001</v>
          </cell>
          <cell r="AD14" t="str">
            <v>!</v>
          </cell>
          <cell r="AE14" t="str">
            <v>!</v>
          </cell>
          <cell r="AF14">
            <v>6.4502319999999997</v>
          </cell>
          <cell r="AG14" t="str">
            <v>!</v>
          </cell>
          <cell r="AH14">
            <v>5.8579999999999997</v>
          </cell>
          <cell r="AI14" t="str">
            <v>!</v>
          </cell>
          <cell r="AJ14">
            <v>6.3259691999999994</v>
          </cell>
          <cell r="AK14" t="str">
            <v>!</v>
          </cell>
          <cell r="AL14">
            <v>25.8</v>
          </cell>
          <cell r="AM14" t="str">
            <v>!</v>
          </cell>
          <cell r="AN14">
            <v>7.0897579999999998</v>
          </cell>
          <cell r="AO14">
            <v>6.9534630000000002</v>
          </cell>
          <cell r="AP14">
            <v>4.6583895000000002</v>
          </cell>
          <cell r="AQ14">
            <v>4.6583895000000002</v>
          </cell>
          <cell r="AR14" t="str">
            <v>!</v>
          </cell>
          <cell r="AS14">
            <v>23.36</v>
          </cell>
          <cell r="AT14" t="str">
            <v>!</v>
          </cell>
          <cell r="AU14">
            <v>4.9215</v>
          </cell>
          <cell r="AV14">
            <v>4.9215</v>
          </cell>
          <cell r="AW14">
            <v>4.9215</v>
          </cell>
          <cell r="AX14">
            <v>4.9215</v>
          </cell>
          <cell r="AY14" t="str">
            <v>!</v>
          </cell>
          <cell r="AZ14">
            <v>19.686</v>
          </cell>
          <cell r="BA14" t="str">
            <v>!</v>
          </cell>
          <cell r="BB14">
            <v>16.256</v>
          </cell>
          <cell r="BC14" t="str">
            <v>!</v>
          </cell>
          <cell r="BD14">
            <v>12.49</v>
          </cell>
          <cell r="BE14" t="str">
            <v>!</v>
          </cell>
        </row>
        <row r="15">
          <cell r="Y15" t="str">
            <v>!</v>
          </cell>
          <cell r="Z15" t="str">
            <v>!</v>
          </cell>
          <cell r="AA15">
            <v>9.4375640000000018</v>
          </cell>
          <cell r="AB15" t="str">
            <v>!</v>
          </cell>
          <cell r="AC15">
            <v>2.4997720000000001</v>
          </cell>
          <cell r="AD15" t="str">
            <v>!</v>
          </cell>
          <cell r="AE15" t="str">
            <v>!</v>
          </cell>
          <cell r="AF15">
            <v>2.4134340000000001</v>
          </cell>
          <cell r="AG15" t="str">
            <v>!</v>
          </cell>
          <cell r="AH15">
            <v>2.3519999999999999</v>
          </cell>
          <cell r="AI15" t="str">
            <v>!</v>
          </cell>
          <cell r="AJ15">
            <v>2.3347939999999987</v>
          </cell>
          <cell r="AK15" t="str">
            <v>!</v>
          </cell>
          <cell r="AL15">
            <v>9.6</v>
          </cell>
          <cell r="AM15" t="str">
            <v>!</v>
          </cell>
          <cell r="AN15">
            <v>2.557185</v>
          </cell>
          <cell r="AO15">
            <v>2.3826269999999998</v>
          </cell>
          <cell r="AP15">
            <v>4.0720939999999999</v>
          </cell>
          <cell r="AQ15">
            <v>4.0720939999999999</v>
          </cell>
          <cell r="AR15" t="str">
            <v>!</v>
          </cell>
          <cell r="AS15">
            <v>13.084</v>
          </cell>
          <cell r="AT15" t="str">
            <v>!</v>
          </cell>
          <cell r="AU15">
            <v>3.2807499999999998</v>
          </cell>
          <cell r="AV15">
            <v>3.2807499999999998</v>
          </cell>
          <cell r="AW15">
            <v>3.2807499999999998</v>
          </cell>
          <cell r="AX15">
            <v>3.2807499999999998</v>
          </cell>
          <cell r="AY15" t="str">
            <v>!</v>
          </cell>
          <cell r="AZ15">
            <v>13.122999999999999</v>
          </cell>
          <cell r="BA15" t="str">
            <v>!</v>
          </cell>
          <cell r="BB15">
            <v>11.714</v>
          </cell>
          <cell r="BC15" t="str">
            <v>!</v>
          </cell>
          <cell r="BD15">
            <v>5.81</v>
          </cell>
          <cell r="BE15" t="str">
            <v>!</v>
          </cell>
        </row>
        <row r="16">
          <cell r="Y16" t="str">
            <v>!</v>
          </cell>
          <cell r="Z16" t="str">
            <v>!</v>
          </cell>
          <cell r="AA16">
            <v>1.391138</v>
          </cell>
          <cell r="AB16" t="str">
            <v>!</v>
          </cell>
          <cell r="AC16">
            <v>0.35645100000000002</v>
          </cell>
          <cell r="AD16" t="str">
            <v>!</v>
          </cell>
          <cell r="AE16" t="str">
            <v>!</v>
          </cell>
          <cell r="AF16">
            <v>0.35836800000000002</v>
          </cell>
          <cell r="AG16" t="str">
            <v>!</v>
          </cell>
          <cell r="AH16">
            <v>0.42099999999999999</v>
          </cell>
          <cell r="AI16" t="str">
            <v>!</v>
          </cell>
          <cell r="AJ16">
            <v>0.34118099999999973</v>
          </cell>
          <cell r="AK16" t="str">
            <v>!</v>
          </cell>
          <cell r="AL16">
            <v>1.4769999999999999</v>
          </cell>
          <cell r="AM16" t="str">
            <v>!</v>
          </cell>
          <cell r="AN16">
            <v>0.155694</v>
          </cell>
          <cell r="AO16">
            <v>0.14082800000000001</v>
          </cell>
          <cell r="AP16">
            <v>0.201739</v>
          </cell>
          <cell r="AQ16">
            <v>0.201739</v>
          </cell>
          <cell r="AR16" t="str">
            <v>!</v>
          </cell>
          <cell r="AS16">
            <v>0.7</v>
          </cell>
          <cell r="AT16" t="str">
            <v>!</v>
          </cell>
          <cell r="AU16">
            <v>0.36724999999999997</v>
          </cell>
          <cell r="AV16">
            <v>0.36724999999999997</v>
          </cell>
          <cell r="AW16">
            <v>0.36724999999999997</v>
          </cell>
          <cell r="AX16">
            <v>0.36724999999999997</v>
          </cell>
          <cell r="AY16" t="str">
            <v>!</v>
          </cell>
          <cell r="AZ16">
            <v>1.4689999999999999</v>
          </cell>
          <cell r="BA16" t="str">
            <v>!</v>
          </cell>
          <cell r="BB16">
            <v>1.306</v>
          </cell>
          <cell r="BC16" t="str">
            <v>!</v>
          </cell>
          <cell r="BD16">
            <v>0.5</v>
          </cell>
          <cell r="BE16" t="str">
            <v>!</v>
          </cell>
        </row>
        <row r="17">
          <cell r="Y17" t="str">
            <v>!</v>
          </cell>
          <cell r="Z17" t="str">
            <v>!</v>
          </cell>
          <cell r="AB17" t="str">
            <v>!</v>
          </cell>
          <cell r="AD17" t="str">
            <v>!</v>
          </cell>
          <cell r="AE17" t="str">
            <v>!</v>
          </cell>
          <cell r="AG17" t="str">
            <v>!</v>
          </cell>
          <cell r="AI17" t="str">
            <v>!</v>
          </cell>
          <cell r="AK17" t="str">
            <v>!</v>
          </cell>
          <cell r="AM17" t="str">
            <v>!</v>
          </cell>
          <cell r="AN17" t="str">
            <v xml:space="preserve"> </v>
          </cell>
          <cell r="AP17" t="str">
            <v xml:space="preserve"> </v>
          </cell>
          <cell r="AQ17" t="str">
            <v xml:space="preserve"> </v>
          </cell>
          <cell r="AR17" t="str">
            <v>!</v>
          </cell>
          <cell r="AT17" t="str">
            <v>!</v>
          </cell>
          <cell r="AU17" t="str">
            <v xml:space="preserve"> </v>
          </cell>
          <cell r="AV17" t="str">
            <v xml:space="preserve"> </v>
          </cell>
          <cell r="AW17" t="str">
            <v xml:space="preserve"> </v>
          </cell>
          <cell r="AX17" t="str">
            <v xml:space="preserve"> </v>
          </cell>
          <cell r="AY17" t="str">
            <v>!</v>
          </cell>
          <cell r="BA17" t="str">
            <v>!</v>
          </cell>
          <cell r="BC17" t="str">
            <v>!</v>
          </cell>
          <cell r="BE17" t="str">
            <v>!</v>
          </cell>
        </row>
        <row r="18">
          <cell r="Y18" t="str">
            <v>!</v>
          </cell>
          <cell r="Z18" t="str">
            <v>!</v>
          </cell>
          <cell r="AB18" t="str">
            <v>!</v>
          </cell>
          <cell r="AD18" t="str">
            <v>!</v>
          </cell>
          <cell r="AE18" t="str">
            <v>!</v>
          </cell>
          <cell r="AG18" t="str">
            <v>!</v>
          </cell>
          <cell r="AI18" t="str">
            <v>!</v>
          </cell>
          <cell r="AK18" t="str">
            <v>!</v>
          </cell>
          <cell r="AM18" t="str">
            <v>!</v>
          </cell>
          <cell r="AO18" t="str">
            <v xml:space="preserve"> </v>
          </cell>
          <cell r="AP18" t="str">
            <v xml:space="preserve"> </v>
          </cell>
          <cell r="AR18" t="str">
            <v>!</v>
          </cell>
          <cell r="AT18" t="str">
            <v>!</v>
          </cell>
          <cell r="AU18" t="str">
            <v xml:space="preserve"> </v>
          </cell>
          <cell r="AV18" t="str">
            <v xml:space="preserve"> </v>
          </cell>
          <cell r="AW18" t="str">
            <v xml:space="preserve"> </v>
          </cell>
          <cell r="AY18" t="str">
            <v>!</v>
          </cell>
          <cell r="BA18" t="str">
            <v>!</v>
          </cell>
          <cell r="BC18" t="str">
            <v>!</v>
          </cell>
          <cell r="BE18" t="str">
            <v>!</v>
          </cell>
        </row>
        <row r="19">
          <cell r="Y19" t="str">
            <v>!</v>
          </cell>
          <cell r="Z19" t="str">
            <v>!</v>
          </cell>
          <cell r="AA19">
            <v>26.449785800000001</v>
          </cell>
          <cell r="AB19" t="str">
            <v>!</v>
          </cell>
          <cell r="AC19">
            <v>6.8191364600000002</v>
          </cell>
          <cell r="AD19" t="str">
            <v>!</v>
          </cell>
          <cell r="AE19" t="str">
            <v>!</v>
          </cell>
          <cell r="AF19">
            <v>6.2630784999999998</v>
          </cell>
          <cell r="AG19" t="str">
            <v>!</v>
          </cell>
          <cell r="AH19">
            <v>5.8398999999999983</v>
          </cell>
          <cell r="AI19" t="str">
            <v>!</v>
          </cell>
          <cell r="AJ19">
            <v>6.1163850399999973</v>
          </cell>
          <cell r="AK19" t="str">
            <v>!</v>
          </cell>
          <cell r="AL19">
            <v>25.038499999999996</v>
          </cell>
          <cell r="AM19" t="str">
            <v>!</v>
          </cell>
          <cell r="AN19">
            <v>6.878876749999999</v>
          </cell>
          <cell r="AO19">
            <v>6.6764393499999999</v>
          </cell>
          <cell r="AP19">
            <v>6.0086032500000002</v>
          </cell>
          <cell r="AQ19">
            <v>6.0086032500000002</v>
          </cell>
          <cell r="AR19" t="str">
            <v>!</v>
          </cell>
          <cell r="AS19">
            <v>25.206600000000002</v>
          </cell>
          <cell r="AT19" t="str">
            <v>!</v>
          </cell>
          <cell r="AU19">
            <v>5.7611625000000002</v>
          </cell>
          <cell r="AV19">
            <v>5.7611625000000002</v>
          </cell>
          <cell r="AW19">
            <v>5.7611625000000002</v>
          </cell>
          <cell r="AX19">
            <v>5.7611625000000002</v>
          </cell>
          <cell r="AY19" t="str">
            <v>!</v>
          </cell>
          <cell r="AZ19">
            <v>23.044650000000001</v>
          </cell>
          <cell r="BA19" t="str">
            <v>!</v>
          </cell>
          <cell r="BB19">
            <v>19.646299999999997</v>
          </cell>
          <cell r="BC19" t="str">
            <v>!</v>
          </cell>
          <cell r="BD19">
            <v>12.769500000000001</v>
          </cell>
          <cell r="BE19" t="str">
            <v>!</v>
          </cell>
        </row>
        <row r="20">
          <cell r="Y20" t="str">
            <v>!</v>
          </cell>
          <cell r="Z20" t="str">
            <v>!</v>
          </cell>
          <cell r="AA20">
            <v>19.6198002</v>
          </cell>
          <cell r="AB20" t="str">
            <v>!</v>
          </cell>
          <cell r="AC20">
            <v>5.0160591600000002</v>
          </cell>
          <cell r="AD20" t="str">
            <v>!</v>
          </cell>
          <cell r="AE20" t="str">
            <v>!</v>
          </cell>
          <cell r="AF20">
            <v>4.5151623999999995</v>
          </cell>
          <cell r="AG20" t="str">
            <v>!</v>
          </cell>
          <cell r="AH20">
            <v>4.1005999999999991</v>
          </cell>
          <cell r="AI20" t="str">
            <v>!</v>
          </cell>
          <cell r="AJ20">
            <v>4.428178439999999</v>
          </cell>
          <cell r="AK20" t="str">
            <v>!</v>
          </cell>
          <cell r="AL20">
            <v>18.059999999999999</v>
          </cell>
          <cell r="AM20" t="str">
            <v>!</v>
          </cell>
          <cell r="AN20">
            <v>5.1388594999999988</v>
          </cell>
          <cell r="AO20">
            <v>5.057317799999999</v>
          </cell>
          <cell r="AP20">
            <v>3.26087265</v>
          </cell>
          <cell r="AQ20">
            <v>3.26087265</v>
          </cell>
          <cell r="AR20" t="str">
            <v>!</v>
          </cell>
          <cell r="AS20">
            <v>16.352</v>
          </cell>
          <cell r="AT20" t="str">
            <v>!</v>
          </cell>
          <cell r="AU20">
            <v>3.4450499999999997</v>
          </cell>
          <cell r="AV20">
            <v>3.4450499999999997</v>
          </cell>
          <cell r="AW20">
            <v>3.4450499999999997</v>
          </cell>
          <cell r="AX20">
            <v>3.4450499999999997</v>
          </cell>
          <cell r="AY20" t="str">
            <v>!</v>
          </cell>
          <cell r="AZ20">
            <v>13.780199999999999</v>
          </cell>
          <cell r="BA20" t="str">
            <v>!</v>
          </cell>
          <cell r="BB20">
            <v>11.379199999999999</v>
          </cell>
          <cell r="BC20" t="str">
            <v>!</v>
          </cell>
          <cell r="BD20">
            <v>8.7430000000000003</v>
          </cell>
          <cell r="BE20" t="str">
            <v>!</v>
          </cell>
        </row>
        <row r="21">
          <cell r="Y21" t="str">
            <v>!</v>
          </cell>
          <cell r="Z21" t="str">
            <v>!</v>
          </cell>
          <cell r="AA21">
            <v>6.1344166000000007</v>
          </cell>
          <cell r="AB21" t="str">
            <v>!</v>
          </cell>
          <cell r="AC21">
            <v>1.6248518000000001</v>
          </cell>
          <cell r="AD21" t="str">
            <v>!</v>
          </cell>
          <cell r="AE21" t="str">
            <v>!</v>
          </cell>
          <cell r="AF21">
            <v>1.5687321000000001</v>
          </cell>
          <cell r="AG21" t="str">
            <v>!</v>
          </cell>
          <cell r="AH21">
            <v>1.5287999999999999</v>
          </cell>
          <cell r="AI21" t="str">
            <v>!</v>
          </cell>
          <cell r="AJ21">
            <v>1.5176160999999992</v>
          </cell>
          <cell r="AK21" t="str">
            <v>!</v>
          </cell>
          <cell r="AL21">
            <v>6.24</v>
          </cell>
          <cell r="AM21" t="str">
            <v>!</v>
          </cell>
          <cell r="AN21">
            <v>1.6621702500000002</v>
          </cell>
          <cell r="AO21">
            <v>1.54870755</v>
          </cell>
          <cell r="AP21">
            <v>2.6468611000000002</v>
          </cell>
          <cell r="AQ21">
            <v>2.6468611000000002</v>
          </cell>
          <cell r="AR21" t="str">
            <v>!</v>
          </cell>
          <cell r="AS21">
            <v>8.5045999999999999</v>
          </cell>
          <cell r="AT21" t="str">
            <v>!</v>
          </cell>
          <cell r="AU21">
            <v>2.1324874999999999</v>
          </cell>
          <cell r="AV21">
            <v>2.1324874999999999</v>
          </cell>
          <cell r="AW21">
            <v>2.1324874999999999</v>
          </cell>
          <cell r="AX21">
            <v>2.1324874999999999</v>
          </cell>
          <cell r="AY21" t="str">
            <v>!</v>
          </cell>
          <cell r="AZ21">
            <v>8.5299499999999995</v>
          </cell>
          <cell r="BA21" t="str">
            <v>!</v>
          </cell>
          <cell r="BB21">
            <v>7.6141000000000005</v>
          </cell>
          <cell r="BC21" t="str">
            <v>!</v>
          </cell>
          <cell r="BD21">
            <v>3.7765</v>
          </cell>
          <cell r="BE21" t="str">
            <v>!</v>
          </cell>
        </row>
        <row r="22">
          <cell r="Y22" t="str">
            <v>!</v>
          </cell>
          <cell r="Z22" t="str">
            <v>!</v>
          </cell>
          <cell r="AA22">
            <v>0.69556899999999999</v>
          </cell>
          <cell r="AB22" t="str">
            <v>!</v>
          </cell>
          <cell r="AC22">
            <v>0.17822550000000001</v>
          </cell>
          <cell r="AD22" t="str">
            <v>!</v>
          </cell>
          <cell r="AE22" t="str">
            <v>!</v>
          </cell>
          <cell r="AF22">
            <v>0.17918400000000001</v>
          </cell>
          <cell r="AG22" t="str">
            <v>!</v>
          </cell>
          <cell r="AH22">
            <v>0.21049999999999999</v>
          </cell>
          <cell r="AI22" t="str">
            <v>!</v>
          </cell>
          <cell r="AJ22">
            <v>0.17059049999999987</v>
          </cell>
          <cell r="AK22" t="str">
            <v>!</v>
          </cell>
          <cell r="AL22">
            <v>0.73849999999999993</v>
          </cell>
          <cell r="AM22" t="str">
            <v>!</v>
          </cell>
          <cell r="AN22">
            <v>7.7847E-2</v>
          </cell>
          <cell r="AO22">
            <v>7.0414000000000004E-2</v>
          </cell>
          <cell r="AP22">
            <v>0.1008695</v>
          </cell>
          <cell r="AQ22">
            <v>0.1008695</v>
          </cell>
          <cell r="AR22" t="str">
            <v>!</v>
          </cell>
          <cell r="AS22">
            <v>0.35</v>
          </cell>
          <cell r="AT22" t="str">
            <v>!</v>
          </cell>
          <cell r="AU22">
            <v>0.18362499999999998</v>
          </cell>
          <cell r="AV22">
            <v>0.18362499999999998</v>
          </cell>
          <cell r="AW22">
            <v>0.18362499999999998</v>
          </cell>
          <cell r="AX22">
            <v>0.18362499999999998</v>
          </cell>
          <cell r="AY22" t="str">
            <v>!</v>
          </cell>
          <cell r="AZ22">
            <v>0.73449999999999993</v>
          </cell>
          <cell r="BA22" t="str">
            <v>!</v>
          </cell>
          <cell r="BB22">
            <v>0.65300000000000002</v>
          </cell>
          <cell r="BC22" t="str">
            <v>!</v>
          </cell>
          <cell r="BD22">
            <v>0.25</v>
          </cell>
          <cell r="BE22" t="str">
            <v>!</v>
          </cell>
        </row>
        <row r="23">
          <cell r="Y23" t="str">
            <v>!</v>
          </cell>
          <cell r="Z23" t="str">
            <v>!</v>
          </cell>
          <cell r="AB23" t="str">
            <v>!</v>
          </cell>
          <cell r="AD23" t="str">
            <v>!</v>
          </cell>
          <cell r="AE23" t="str">
            <v>!</v>
          </cell>
          <cell r="AG23" t="str">
            <v>!</v>
          </cell>
          <cell r="AI23" t="str">
            <v>!</v>
          </cell>
          <cell r="AK23" t="str">
            <v>!</v>
          </cell>
          <cell r="AM23" t="str">
            <v>!</v>
          </cell>
          <cell r="AN23" t="str">
            <v xml:space="preserve"> </v>
          </cell>
          <cell r="AO23" t="str">
            <v xml:space="preserve"> </v>
          </cell>
          <cell r="AP23" t="str">
            <v xml:space="preserve"> </v>
          </cell>
          <cell r="AQ23" t="str">
            <v xml:space="preserve"> </v>
          </cell>
          <cell r="AR23" t="str">
            <v>!</v>
          </cell>
          <cell r="AT23" t="str">
            <v>!</v>
          </cell>
          <cell r="AU23" t="str">
            <v xml:space="preserve"> </v>
          </cell>
          <cell r="AV23" t="str">
            <v xml:space="preserve"> </v>
          </cell>
          <cell r="AW23" t="str">
            <v xml:space="preserve"> </v>
          </cell>
          <cell r="AX23" t="str">
            <v xml:space="preserve"> </v>
          </cell>
          <cell r="AY23" t="str">
            <v>!</v>
          </cell>
          <cell r="BA23" t="str">
            <v>!</v>
          </cell>
          <cell r="BC23" t="str">
            <v>!</v>
          </cell>
          <cell r="BE23" t="str">
            <v>!</v>
          </cell>
        </row>
        <row r="24">
          <cell r="Y24" t="str">
            <v>!</v>
          </cell>
          <cell r="Z24" t="str">
            <v>!</v>
          </cell>
          <cell r="AB24" t="str">
            <v>!</v>
          </cell>
          <cell r="AD24" t="str">
            <v>!</v>
          </cell>
          <cell r="AE24" t="str">
            <v>!</v>
          </cell>
          <cell r="AG24" t="str">
            <v>!</v>
          </cell>
          <cell r="AI24" t="str">
            <v>!</v>
          </cell>
          <cell r="AK24" t="str">
            <v>!</v>
          </cell>
          <cell r="AM24" t="str">
            <v>!</v>
          </cell>
          <cell r="AN24" t="str">
            <v xml:space="preserve"> </v>
          </cell>
          <cell r="AO24" t="str">
            <v xml:space="preserve"> </v>
          </cell>
          <cell r="AP24" t="str">
            <v xml:space="preserve"> </v>
          </cell>
          <cell r="AQ24" t="str">
            <v xml:space="preserve"> </v>
          </cell>
          <cell r="AR24" t="str">
            <v>!</v>
          </cell>
          <cell r="AT24" t="str">
            <v>!</v>
          </cell>
          <cell r="AU24" t="str">
            <v xml:space="preserve"> </v>
          </cell>
          <cell r="AV24" t="str">
            <v xml:space="preserve"> </v>
          </cell>
          <cell r="AW24" t="str">
            <v xml:space="preserve"> </v>
          </cell>
          <cell r="AX24" t="str">
            <v xml:space="preserve"> </v>
          </cell>
          <cell r="AY24" t="str">
            <v>!</v>
          </cell>
          <cell r="BA24" t="str">
            <v>!</v>
          </cell>
          <cell r="BC24" t="str">
            <v>!</v>
          </cell>
          <cell r="BE24" t="str">
            <v>!</v>
          </cell>
        </row>
        <row r="25">
          <cell r="Y25" t="str">
            <v>!</v>
          </cell>
          <cell r="Z25" t="str">
            <v>!</v>
          </cell>
          <cell r="AA25">
            <v>12.4072022</v>
          </cell>
          <cell r="AB25" t="str">
            <v>!</v>
          </cell>
          <cell r="AC25">
            <v>3.2028853399999999</v>
          </cell>
          <cell r="AD25" t="str">
            <v>!</v>
          </cell>
          <cell r="AE25" t="str">
            <v>!</v>
          </cell>
          <cell r="AF25">
            <v>2.9589555000000001</v>
          </cell>
          <cell r="AG25" t="str">
            <v>!</v>
          </cell>
          <cell r="AH25">
            <v>2.7910999999999997</v>
          </cell>
          <cell r="AI25" t="str">
            <v>!</v>
          </cell>
          <cell r="AJ25">
            <v>2.8855591599999992</v>
          </cell>
          <cell r="AK25" t="str">
            <v>!</v>
          </cell>
          <cell r="AL25">
            <v>11.838499999999998</v>
          </cell>
          <cell r="AM25" t="str">
            <v>!</v>
          </cell>
          <cell r="AN25">
            <v>3.0997891500000003</v>
          </cell>
          <cell r="AO25">
            <v>2.9903723499999999</v>
          </cell>
          <cell r="AP25">
            <v>2.9236192499999998</v>
          </cell>
          <cell r="AQ25">
            <v>2.9236192499999998</v>
          </cell>
          <cell r="AR25" t="str">
            <v>!</v>
          </cell>
          <cell r="AS25">
            <v>11.937399999999998</v>
          </cell>
          <cell r="AT25" t="str">
            <v>!</v>
          </cell>
          <cell r="AU25">
            <v>2.8083375000000004</v>
          </cell>
          <cell r="AV25">
            <v>2.8083375000000004</v>
          </cell>
          <cell r="AW25">
            <v>2.8083375000000004</v>
          </cell>
          <cell r="AX25">
            <v>2.8083375000000004</v>
          </cell>
          <cell r="AY25" t="str">
            <v>!</v>
          </cell>
          <cell r="AZ25">
            <v>8.6445000000000007</v>
          </cell>
          <cell r="BA25" t="str">
            <v>!</v>
          </cell>
          <cell r="BB25">
            <v>9.6297000000000015</v>
          </cell>
          <cell r="BC25" t="str">
            <v>!</v>
          </cell>
          <cell r="BD25">
            <v>6.0305</v>
          </cell>
          <cell r="BE25" t="str">
            <v>!</v>
          </cell>
        </row>
        <row r="26">
          <cell r="Y26" t="str">
            <v>!</v>
          </cell>
          <cell r="Z26" t="str">
            <v>!</v>
          </cell>
          <cell r="AA26">
            <v>8.4084858000000011</v>
          </cell>
          <cell r="AB26" t="str">
            <v>!</v>
          </cell>
          <cell r="AC26">
            <v>2.14973964</v>
          </cell>
          <cell r="AD26" t="str">
            <v>!</v>
          </cell>
          <cell r="AE26" t="str">
            <v>!</v>
          </cell>
          <cell r="AF26">
            <v>1.9350695999999998</v>
          </cell>
          <cell r="AG26" t="str">
            <v>!</v>
          </cell>
          <cell r="AH26">
            <v>1.7573999999999999</v>
          </cell>
          <cell r="AI26" t="str">
            <v>!</v>
          </cell>
          <cell r="AJ26">
            <v>1.8977907599999997</v>
          </cell>
          <cell r="AK26" t="str">
            <v>!</v>
          </cell>
          <cell r="AL26">
            <v>7.7399999999999984</v>
          </cell>
          <cell r="AM26" t="str">
            <v>!</v>
          </cell>
          <cell r="AN26">
            <v>2.1269274</v>
          </cell>
          <cell r="AO26">
            <v>2.0860389000000001</v>
          </cell>
          <cell r="AP26">
            <v>1.3975168499999999</v>
          </cell>
          <cell r="AQ26">
            <v>1.3975168499999999</v>
          </cell>
          <cell r="AR26" t="str">
            <v>!</v>
          </cell>
          <cell r="AS26">
            <v>7.008</v>
          </cell>
          <cell r="AT26" t="str">
            <v>!</v>
          </cell>
          <cell r="AU26">
            <v>1.47645</v>
          </cell>
          <cell r="AV26">
            <v>1.47645</v>
          </cell>
          <cell r="AW26">
            <v>1.47645</v>
          </cell>
          <cell r="AX26">
            <v>1.47645</v>
          </cell>
          <cell r="AY26" t="str">
            <v>!</v>
          </cell>
          <cell r="AZ26">
            <v>5.47</v>
          </cell>
          <cell r="BA26" t="str">
            <v>!</v>
          </cell>
          <cell r="BB26">
            <v>4.8768000000000002</v>
          </cell>
          <cell r="BC26" t="str">
            <v>!</v>
          </cell>
          <cell r="BD26">
            <v>3.7469999999999999</v>
          </cell>
          <cell r="BE26" t="str">
            <v>!</v>
          </cell>
        </row>
        <row r="27">
          <cell r="Y27" t="str">
            <v>!</v>
          </cell>
          <cell r="Z27" t="str">
            <v>!</v>
          </cell>
          <cell r="AA27">
            <v>3.3031473999999998</v>
          </cell>
          <cell r="AB27" t="str">
            <v>!</v>
          </cell>
          <cell r="AC27">
            <v>0.87492020000000004</v>
          </cell>
          <cell r="AD27" t="str">
            <v>!</v>
          </cell>
          <cell r="AE27" t="str">
            <v>!</v>
          </cell>
          <cell r="AF27">
            <v>0.84470190000000001</v>
          </cell>
          <cell r="AG27" t="str">
            <v>!</v>
          </cell>
          <cell r="AH27">
            <v>0.82319999999999993</v>
          </cell>
          <cell r="AI27" t="str">
            <v>!</v>
          </cell>
          <cell r="AJ27">
            <v>0.81717789999999946</v>
          </cell>
          <cell r="AK27" t="str">
            <v>!</v>
          </cell>
          <cell r="AL27">
            <v>3.3599999999999994</v>
          </cell>
          <cell r="AM27" t="str">
            <v>!</v>
          </cell>
          <cell r="AN27">
            <v>0.89501474999999997</v>
          </cell>
          <cell r="AO27">
            <v>0.8339194499999999</v>
          </cell>
          <cell r="AP27">
            <v>1.4252328999999999</v>
          </cell>
          <cell r="AQ27">
            <v>1.4252328999999999</v>
          </cell>
          <cell r="AR27" t="str">
            <v>!</v>
          </cell>
          <cell r="AS27">
            <v>4.5793999999999997</v>
          </cell>
          <cell r="AT27" t="str">
            <v>!</v>
          </cell>
          <cell r="AU27">
            <v>1.1482625</v>
          </cell>
          <cell r="AV27">
            <v>1.1482625</v>
          </cell>
          <cell r="AW27">
            <v>1.1482625</v>
          </cell>
          <cell r="AX27">
            <v>1.1482625</v>
          </cell>
          <cell r="AY27" t="str">
            <v>!</v>
          </cell>
          <cell r="AZ27">
            <v>2.44</v>
          </cell>
          <cell r="BA27" t="str">
            <v>!</v>
          </cell>
          <cell r="BB27">
            <v>4.0998999999999999</v>
          </cell>
          <cell r="BC27" t="str">
            <v>!</v>
          </cell>
          <cell r="BD27">
            <v>2.0334999999999996</v>
          </cell>
          <cell r="BE27" t="str">
            <v>!</v>
          </cell>
        </row>
        <row r="28">
          <cell r="Y28" t="str">
            <v>!</v>
          </cell>
          <cell r="Z28" t="str">
            <v>!</v>
          </cell>
          <cell r="AA28">
            <v>0.69556899999999999</v>
          </cell>
          <cell r="AB28" t="str">
            <v>!</v>
          </cell>
          <cell r="AC28">
            <v>0.17822550000000001</v>
          </cell>
          <cell r="AD28" t="str">
            <v>!</v>
          </cell>
          <cell r="AE28" t="str">
            <v>!</v>
          </cell>
          <cell r="AF28">
            <v>0.17918400000000001</v>
          </cell>
          <cell r="AG28" t="str">
            <v>!</v>
          </cell>
          <cell r="AH28">
            <v>0.21049999999999999</v>
          </cell>
          <cell r="AI28" t="str">
            <v>!</v>
          </cell>
          <cell r="AJ28">
            <v>0.17059049999999987</v>
          </cell>
          <cell r="AK28" t="str">
            <v>!</v>
          </cell>
          <cell r="AL28">
            <v>0.73849999999999993</v>
          </cell>
          <cell r="AM28" t="str">
            <v>!</v>
          </cell>
          <cell r="AN28">
            <v>7.7847E-2</v>
          </cell>
          <cell r="AO28">
            <v>7.0414000000000004E-2</v>
          </cell>
          <cell r="AP28">
            <v>0.1008695</v>
          </cell>
          <cell r="AQ28">
            <v>0.1008695</v>
          </cell>
          <cell r="AR28" t="str">
            <v>!</v>
          </cell>
          <cell r="AS28">
            <v>0.35</v>
          </cell>
          <cell r="AT28" t="str">
            <v>!</v>
          </cell>
          <cell r="AU28">
            <v>0.18362499999999998</v>
          </cell>
          <cell r="AV28">
            <v>0.18362499999999998</v>
          </cell>
          <cell r="AW28">
            <v>0.18362499999999998</v>
          </cell>
          <cell r="AX28">
            <v>0.18362499999999998</v>
          </cell>
          <cell r="AY28" t="str">
            <v>!</v>
          </cell>
          <cell r="AZ28">
            <v>0.73449999999999993</v>
          </cell>
          <cell r="BA28" t="str">
            <v>!</v>
          </cell>
          <cell r="BB28">
            <v>0.65300000000000002</v>
          </cell>
          <cell r="BC28" t="str">
            <v>!</v>
          </cell>
          <cell r="BD28">
            <v>0.25</v>
          </cell>
          <cell r="BE28" t="str">
            <v>!</v>
          </cell>
        </row>
        <row r="29">
          <cell r="Y29" t="str">
            <v>!</v>
          </cell>
          <cell r="Z29" t="str">
            <v>!</v>
          </cell>
          <cell r="AB29" t="str">
            <v>!</v>
          </cell>
          <cell r="AD29" t="str">
            <v>!</v>
          </cell>
          <cell r="AE29" t="str">
            <v>!</v>
          </cell>
          <cell r="AG29" t="str">
            <v>!</v>
          </cell>
          <cell r="AI29" t="str">
            <v>!</v>
          </cell>
          <cell r="AK29" t="str">
            <v>!</v>
          </cell>
          <cell r="AM29" t="str">
            <v>!</v>
          </cell>
          <cell r="AN29" t="str">
            <v xml:space="preserve"> </v>
          </cell>
          <cell r="AO29" t="str">
            <v xml:space="preserve"> </v>
          </cell>
          <cell r="AP29" t="str">
            <v xml:space="preserve"> </v>
          </cell>
          <cell r="AQ29" t="str">
            <v xml:space="preserve"> </v>
          </cell>
          <cell r="AR29" t="str">
            <v>!</v>
          </cell>
          <cell r="AT29" t="str">
            <v>!</v>
          </cell>
          <cell r="AU29" t="str">
            <v xml:space="preserve"> </v>
          </cell>
          <cell r="AV29" t="str">
            <v xml:space="preserve"> </v>
          </cell>
          <cell r="AW29" t="str">
            <v xml:space="preserve"> </v>
          </cell>
          <cell r="AX29" t="str">
            <v xml:space="preserve"> </v>
          </cell>
          <cell r="AY29" t="str">
            <v>!</v>
          </cell>
          <cell r="BA29" t="str">
            <v>!</v>
          </cell>
          <cell r="BC29" t="str">
            <v>!</v>
          </cell>
          <cell r="BE29" t="str">
            <v>!</v>
          </cell>
        </row>
        <row r="30">
          <cell r="AE30" t="str">
            <v>!</v>
          </cell>
          <cell r="AN30" t="str">
            <v xml:space="preserve"> </v>
          </cell>
          <cell r="AO30" t="str">
            <v xml:space="preserve"> </v>
          </cell>
          <cell r="AP30" t="str">
            <v xml:space="preserve"> </v>
          </cell>
          <cell r="AQ30" t="str">
            <v xml:space="preserve"> </v>
          </cell>
          <cell r="AR30" t="str">
            <v>!</v>
          </cell>
          <cell r="AT30" t="str">
            <v>!</v>
          </cell>
          <cell r="AU30" t="str">
            <v xml:space="preserve"> </v>
          </cell>
          <cell r="AV30" t="str">
            <v xml:space="preserve"> </v>
          </cell>
          <cell r="AW30" t="str">
            <v xml:space="preserve"> </v>
          </cell>
          <cell r="AX30" t="str">
            <v xml:space="preserve"> </v>
          </cell>
          <cell r="AY30" t="str">
            <v>!</v>
          </cell>
        </row>
        <row r="31">
          <cell r="Y31" t="str">
            <v>!</v>
          </cell>
          <cell r="Z31" t="str">
            <v>!</v>
          </cell>
          <cell r="AB31" t="str">
            <v>!</v>
          </cell>
          <cell r="AD31" t="str">
            <v>!</v>
          </cell>
          <cell r="AE31" t="str">
            <v>!</v>
          </cell>
          <cell r="AG31" t="str">
            <v>!</v>
          </cell>
          <cell r="AI31" t="str">
            <v>!</v>
          </cell>
          <cell r="AK31" t="str">
            <v>!</v>
          </cell>
          <cell r="AM31" t="str">
            <v>!</v>
          </cell>
          <cell r="AN31" t="str">
            <v xml:space="preserve"> </v>
          </cell>
          <cell r="AO31" t="str">
            <v xml:space="preserve"> </v>
          </cell>
          <cell r="AP31" t="str">
            <v xml:space="preserve"> </v>
          </cell>
          <cell r="AQ31" t="str">
            <v xml:space="preserve"> </v>
          </cell>
          <cell r="AR31" t="str">
            <v>!</v>
          </cell>
          <cell r="AT31" t="str">
            <v>!</v>
          </cell>
          <cell r="AU31" t="str">
            <v xml:space="preserve"> </v>
          </cell>
          <cell r="AV31" t="str">
            <v xml:space="preserve"> </v>
          </cell>
          <cell r="AW31" t="str">
            <v xml:space="preserve"> </v>
          </cell>
          <cell r="AX31" t="str">
            <v xml:space="preserve"> </v>
          </cell>
          <cell r="AY31" t="str">
            <v>!</v>
          </cell>
          <cell r="BA31" t="str">
            <v>!</v>
          </cell>
          <cell r="BC31" t="str">
            <v>!</v>
          </cell>
          <cell r="BE31" t="str">
            <v>!</v>
          </cell>
        </row>
        <row r="32">
          <cell r="Y32" t="str">
            <v>!</v>
          </cell>
          <cell r="Z32" t="str">
            <v>!</v>
          </cell>
          <cell r="AB32" t="str">
            <v>!</v>
          </cell>
          <cell r="AD32" t="str">
            <v>!</v>
          </cell>
          <cell r="AE32" t="str">
            <v>!</v>
          </cell>
          <cell r="AG32" t="str">
            <v>!</v>
          </cell>
          <cell r="AI32" t="str">
            <v>!</v>
          </cell>
          <cell r="AK32" t="str">
            <v>!</v>
          </cell>
          <cell r="AM32" t="str">
            <v>!</v>
          </cell>
          <cell r="AN32" t="str">
            <v xml:space="preserve"> </v>
          </cell>
          <cell r="AO32" t="str">
            <v xml:space="preserve"> </v>
          </cell>
          <cell r="AP32" t="str">
            <v xml:space="preserve"> </v>
          </cell>
          <cell r="AQ32" t="str">
            <v xml:space="preserve"> </v>
          </cell>
          <cell r="AR32" t="str">
            <v>!</v>
          </cell>
          <cell r="AT32" t="str">
            <v>!</v>
          </cell>
          <cell r="AU32" t="str">
            <v xml:space="preserve"> </v>
          </cell>
          <cell r="AV32" t="str">
            <v xml:space="preserve"> </v>
          </cell>
          <cell r="AW32" t="str">
            <v xml:space="preserve"> </v>
          </cell>
          <cell r="AX32" t="str">
            <v xml:space="preserve"> </v>
          </cell>
          <cell r="AY32" t="str">
            <v>!</v>
          </cell>
          <cell r="BA32" t="str">
            <v>!</v>
          </cell>
          <cell r="BC32" t="str">
            <v>!</v>
          </cell>
          <cell r="BE32" t="str">
            <v>!</v>
          </cell>
        </row>
        <row r="33">
          <cell r="Y33" t="str">
            <v>!</v>
          </cell>
          <cell r="Z33" t="str">
            <v>!</v>
          </cell>
          <cell r="AB33" t="str">
            <v>!</v>
          </cell>
          <cell r="AD33" t="str">
            <v>!</v>
          </cell>
          <cell r="AE33" t="str">
            <v>!</v>
          </cell>
          <cell r="AG33" t="str">
            <v>!</v>
          </cell>
          <cell r="AI33" t="str">
            <v>!</v>
          </cell>
          <cell r="AK33" t="str">
            <v>!</v>
          </cell>
          <cell r="AM33" t="str">
            <v>!</v>
          </cell>
          <cell r="AN33" t="str">
            <v xml:space="preserve"> </v>
          </cell>
          <cell r="AO33" t="str">
            <v xml:space="preserve"> </v>
          </cell>
          <cell r="AP33" t="str">
            <v xml:space="preserve"> </v>
          </cell>
          <cell r="AR33" t="str">
            <v>!</v>
          </cell>
          <cell r="AT33" t="str">
            <v>!</v>
          </cell>
          <cell r="AU33" t="str">
            <v xml:space="preserve"> </v>
          </cell>
          <cell r="AV33" t="str">
            <v xml:space="preserve"> </v>
          </cell>
          <cell r="AW33" t="str">
            <v xml:space="preserve"> </v>
          </cell>
          <cell r="AX33" t="str">
            <v xml:space="preserve"> </v>
          </cell>
          <cell r="AY33" t="str">
            <v>!</v>
          </cell>
          <cell r="BA33" t="str">
            <v>!</v>
          </cell>
          <cell r="BC33" t="str">
            <v>!</v>
          </cell>
          <cell r="BD33" t="str">
            <v xml:space="preserve"> </v>
          </cell>
          <cell r="BE33" t="str">
            <v>!</v>
          </cell>
        </row>
        <row r="34">
          <cell r="Y34" t="str">
            <v>!</v>
          </cell>
          <cell r="Z34" t="str">
            <v>!</v>
          </cell>
          <cell r="AA34">
            <v>37.712884000000003</v>
          </cell>
          <cell r="AB34" t="str">
            <v>!</v>
          </cell>
          <cell r="AC34">
            <v>9.4533177000000013</v>
          </cell>
          <cell r="AD34" t="str">
            <v>!</v>
          </cell>
          <cell r="AE34" t="str">
            <v>!</v>
          </cell>
          <cell r="AF34">
            <v>9.9818076999999992</v>
          </cell>
          <cell r="AG34" t="str">
            <v>!</v>
          </cell>
          <cell r="AH34">
            <v>8.5955690000000011</v>
          </cell>
          <cell r="AI34" t="str">
            <v>!</v>
          </cell>
          <cell r="AJ34">
            <v>10.0348994</v>
          </cell>
          <cell r="AK34" t="str">
            <v>!</v>
          </cell>
          <cell r="AL34">
            <v>38.065593800000002</v>
          </cell>
          <cell r="AM34" t="str">
            <v>!</v>
          </cell>
          <cell r="AN34">
            <v>10.2281084</v>
          </cell>
          <cell r="AO34">
            <v>8.8553163999999995</v>
          </cell>
          <cell r="AP34">
            <v>9.110210600000002</v>
          </cell>
          <cell r="AQ34">
            <v>8.9502106000000019</v>
          </cell>
          <cell r="AR34" t="str">
            <v>!</v>
          </cell>
          <cell r="AS34">
            <v>37.143845999999996</v>
          </cell>
          <cell r="AT34" t="str">
            <v>!</v>
          </cell>
          <cell r="AU34">
            <v>8.5694999999999997</v>
          </cell>
          <cell r="AV34">
            <v>8.5694999999999997</v>
          </cell>
          <cell r="AW34">
            <v>8.5694999999999997</v>
          </cell>
          <cell r="AX34">
            <v>8.5694999999999997</v>
          </cell>
          <cell r="AY34" t="str">
            <v>!</v>
          </cell>
          <cell r="AZ34">
            <v>34.277999999999999</v>
          </cell>
          <cell r="BA34" t="str">
            <v>!</v>
          </cell>
          <cell r="BB34">
            <v>29.276</v>
          </cell>
          <cell r="BC34" t="str">
            <v>!</v>
          </cell>
          <cell r="BD34">
            <v>18.8</v>
          </cell>
          <cell r="BE34" t="str">
            <v>!</v>
          </cell>
        </row>
        <row r="35">
          <cell r="Y35" t="str">
            <v>!</v>
          </cell>
          <cell r="Z35" t="str">
            <v>!</v>
          </cell>
          <cell r="AA35">
            <v>27.404764</v>
          </cell>
          <cell r="AB35" t="str">
            <v>!</v>
          </cell>
          <cell r="AC35">
            <v>6.5847247000000007</v>
          </cell>
          <cell r="AD35" t="str">
            <v>!</v>
          </cell>
          <cell r="AE35" t="str">
            <v>!</v>
          </cell>
          <cell r="AF35">
            <v>6.7716286999999999</v>
          </cell>
          <cell r="AG35" t="str">
            <v>!</v>
          </cell>
          <cell r="AH35">
            <v>5.8322080000000005</v>
          </cell>
          <cell r="AI35" t="str">
            <v>!</v>
          </cell>
          <cell r="AJ35">
            <v>7.5270884000000002</v>
          </cell>
          <cell r="AK35" t="str">
            <v>!</v>
          </cell>
          <cell r="AL35">
            <v>26.715649800000001</v>
          </cell>
          <cell r="AM35" t="str">
            <v>!</v>
          </cell>
          <cell r="AN35">
            <v>7.2782824000000002</v>
          </cell>
          <cell r="AO35">
            <v>6.2070794000000005</v>
          </cell>
          <cell r="AP35">
            <v>4.9373190999999998</v>
          </cell>
          <cell r="AQ35">
            <v>4.9373190999999998</v>
          </cell>
          <cell r="AR35" t="str">
            <v>!</v>
          </cell>
          <cell r="AS35">
            <v>23.36</v>
          </cell>
          <cell r="AT35" t="str">
            <v>!</v>
          </cell>
          <cell r="AU35">
            <v>4.9215</v>
          </cell>
          <cell r="AV35">
            <v>4.9215</v>
          </cell>
          <cell r="AW35">
            <v>4.9215</v>
          </cell>
          <cell r="AX35">
            <v>4.9215</v>
          </cell>
          <cell r="AY35" t="str">
            <v>!</v>
          </cell>
          <cell r="AZ35">
            <v>19.686</v>
          </cell>
          <cell r="BA35" t="str">
            <v>!</v>
          </cell>
          <cell r="BB35">
            <v>16.256</v>
          </cell>
          <cell r="BC35" t="str">
            <v>!</v>
          </cell>
          <cell r="BD35">
            <v>12.49</v>
          </cell>
          <cell r="BE35" t="str">
            <v>!</v>
          </cell>
        </row>
        <row r="36">
          <cell r="Y36" t="str">
            <v>!</v>
          </cell>
          <cell r="Z36" t="str">
            <v>!</v>
          </cell>
          <cell r="AA36">
            <v>9.3005639999999996</v>
          </cell>
          <cell r="AB36" t="str">
            <v>!</v>
          </cell>
          <cell r="AC36">
            <v>2.6537499999999996</v>
          </cell>
          <cell r="AD36" t="str">
            <v>!</v>
          </cell>
          <cell r="AE36" t="str">
            <v>!</v>
          </cell>
          <cell r="AF36">
            <v>2.7867320000000002</v>
          </cell>
          <cell r="AG36" t="str">
            <v>!</v>
          </cell>
          <cell r="AH36">
            <v>2.7633609999999997</v>
          </cell>
          <cell r="AI36" t="str">
            <v>!</v>
          </cell>
          <cell r="AJ36">
            <v>2.307893</v>
          </cell>
          <cell r="AK36" t="str">
            <v>!</v>
          </cell>
          <cell r="AL36">
            <v>10.511735999999999</v>
          </cell>
          <cell r="AM36" t="str">
            <v>!</v>
          </cell>
          <cell r="AN36">
            <v>2.7599799999999997</v>
          </cell>
          <cell r="AO36">
            <v>2.648237</v>
          </cell>
          <cell r="AP36">
            <v>3.8378915000000005</v>
          </cell>
          <cell r="AQ36">
            <v>3.8378915000000005</v>
          </cell>
          <cell r="AR36" t="str">
            <v>!</v>
          </cell>
          <cell r="AS36">
            <v>13.084</v>
          </cell>
          <cell r="AT36" t="str">
            <v>!</v>
          </cell>
          <cell r="AU36">
            <v>3.2807499999999998</v>
          </cell>
          <cell r="AV36">
            <v>3.2807499999999998</v>
          </cell>
          <cell r="AW36">
            <v>3.2807499999999998</v>
          </cell>
          <cell r="AX36">
            <v>3.2807499999999998</v>
          </cell>
          <cell r="AY36" t="str">
            <v>!</v>
          </cell>
          <cell r="AZ36">
            <v>13.122999999999999</v>
          </cell>
          <cell r="BA36" t="str">
            <v>!</v>
          </cell>
          <cell r="BB36">
            <v>11.714</v>
          </cell>
          <cell r="BC36" t="str">
            <v>!</v>
          </cell>
          <cell r="BD36">
            <v>5.81</v>
          </cell>
          <cell r="BE36" t="str">
            <v>!</v>
          </cell>
        </row>
        <row r="37">
          <cell r="Y37" t="str">
            <v>!</v>
          </cell>
          <cell r="Z37" t="str">
            <v>!</v>
          </cell>
          <cell r="AA37">
            <v>1.0075560000000001</v>
          </cell>
          <cell r="AB37" t="str">
            <v>!</v>
          </cell>
          <cell r="AC37">
            <v>0.21484300000000001</v>
          </cell>
          <cell r="AD37" t="str">
            <v>!</v>
          </cell>
          <cell r="AE37" t="str">
            <v>!</v>
          </cell>
          <cell r="AF37">
            <v>0.42344700000000002</v>
          </cell>
          <cell r="AG37" t="str">
            <v>!</v>
          </cell>
          <cell r="AH37">
            <v>0</v>
          </cell>
          <cell r="AI37" t="str">
            <v>!</v>
          </cell>
          <cell r="AJ37">
            <v>0.19991800000000001</v>
          </cell>
          <cell r="AK37" t="str">
            <v>!</v>
          </cell>
          <cell r="AL37">
            <v>0.83820800000000006</v>
          </cell>
          <cell r="AM37" t="str">
            <v>!</v>
          </cell>
          <cell r="AN37">
            <v>0.18984599999999999</v>
          </cell>
          <cell r="AO37">
            <v>0</v>
          </cell>
          <cell r="AP37">
            <v>0.33499999999999996</v>
          </cell>
          <cell r="AQ37">
            <v>0.17499999999999999</v>
          </cell>
          <cell r="AR37" t="str">
            <v>!</v>
          </cell>
          <cell r="AS37">
            <v>0.69984599999999997</v>
          </cell>
          <cell r="AT37" t="str">
            <v>!</v>
          </cell>
          <cell r="AU37">
            <v>0.36724999999999997</v>
          </cell>
          <cell r="AV37">
            <v>0.36724999999999997</v>
          </cell>
          <cell r="AW37">
            <v>0.36724999999999997</v>
          </cell>
          <cell r="AX37">
            <v>0.36724999999999997</v>
          </cell>
          <cell r="AY37" t="str">
            <v>!</v>
          </cell>
          <cell r="AZ37">
            <v>1.4689999999999999</v>
          </cell>
          <cell r="BA37" t="str">
            <v>!</v>
          </cell>
          <cell r="BB37">
            <v>1.306</v>
          </cell>
          <cell r="BC37" t="str">
            <v>!</v>
          </cell>
          <cell r="BD37">
            <v>0.5</v>
          </cell>
          <cell r="BE37" t="str">
            <v>!</v>
          </cell>
        </row>
        <row r="38">
          <cell r="Y38" t="str">
            <v>!</v>
          </cell>
          <cell r="Z38" t="str">
            <v>!</v>
          </cell>
          <cell r="AB38" t="str">
            <v>!</v>
          </cell>
          <cell r="AD38" t="str">
            <v>!</v>
          </cell>
          <cell r="AE38" t="str">
            <v>!</v>
          </cell>
          <cell r="AF38" t="str">
            <v xml:space="preserve"> </v>
          </cell>
          <cell r="AG38" t="str">
            <v>!</v>
          </cell>
          <cell r="AH38" t="str">
            <v xml:space="preserve"> </v>
          </cell>
          <cell r="AI38" t="str">
            <v>!</v>
          </cell>
          <cell r="AJ38" t="str">
            <v xml:space="preserve"> </v>
          </cell>
          <cell r="AK38" t="str">
            <v>!</v>
          </cell>
          <cell r="AM38" t="str">
            <v>!</v>
          </cell>
          <cell r="AN38" t="str">
            <v xml:space="preserve"> </v>
          </cell>
          <cell r="AO38" t="str">
            <v xml:space="preserve"> </v>
          </cell>
          <cell r="AP38" t="str">
            <v xml:space="preserve"> </v>
          </cell>
          <cell r="AQ38" t="str">
            <v xml:space="preserve"> </v>
          </cell>
          <cell r="AR38" t="str">
            <v>!</v>
          </cell>
          <cell r="AT38" t="str">
            <v>!</v>
          </cell>
          <cell r="AU38" t="str">
            <v xml:space="preserve"> </v>
          </cell>
          <cell r="AV38" t="str">
            <v xml:space="preserve"> </v>
          </cell>
          <cell r="AW38" t="str">
            <v xml:space="preserve"> </v>
          </cell>
          <cell r="AX38" t="str">
            <v xml:space="preserve"> </v>
          </cell>
          <cell r="AY38" t="str">
            <v>!</v>
          </cell>
          <cell r="BA38" t="str">
            <v>!</v>
          </cell>
          <cell r="BC38" t="str">
            <v>!</v>
          </cell>
          <cell r="BE38" t="str">
            <v>!</v>
          </cell>
        </row>
        <row r="39">
          <cell r="Y39" t="str">
            <v>!</v>
          </cell>
          <cell r="Z39" t="str">
            <v>!</v>
          </cell>
          <cell r="AB39" t="str">
            <v>!</v>
          </cell>
          <cell r="AD39" t="str">
            <v>!</v>
          </cell>
          <cell r="AE39" t="str">
            <v>!</v>
          </cell>
          <cell r="AG39" t="str">
            <v>!</v>
          </cell>
          <cell r="AI39" t="str">
            <v>!</v>
          </cell>
          <cell r="AK39" t="str">
            <v>!</v>
          </cell>
          <cell r="AM39" t="str">
            <v>!</v>
          </cell>
          <cell r="AO39" t="str">
            <v xml:space="preserve"> </v>
          </cell>
          <cell r="AP39" t="str">
            <v xml:space="preserve"> </v>
          </cell>
          <cell r="AQ39" t="str">
            <v xml:space="preserve"> </v>
          </cell>
          <cell r="AR39" t="str">
            <v>!</v>
          </cell>
          <cell r="AT39" t="str">
            <v>!</v>
          </cell>
          <cell r="AU39" t="str">
            <v xml:space="preserve"> </v>
          </cell>
          <cell r="AV39" t="str">
            <v xml:space="preserve"> </v>
          </cell>
          <cell r="AW39" t="str">
            <v xml:space="preserve"> </v>
          </cell>
          <cell r="AY39" t="str">
            <v>!</v>
          </cell>
          <cell r="BA39" t="str">
            <v>!</v>
          </cell>
          <cell r="BC39" t="str">
            <v>!</v>
          </cell>
          <cell r="BE39" t="str">
            <v>!</v>
          </cell>
        </row>
        <row r="40">
          <cell r="Y40" t="str">
            <v>!</v>
          </cell>
          <cell r="Z40" t="str">
            <v>!</v>
          </cell>
          <cell r="AA40">
            <v>25.1857294</v>
          </cell>
          <cell r="AB40" t="str">
            <v>!</v>
          </cell>
          <cell r="AC40">
            <v>6.3887429000000004</v>
          </cell>
          <cell r="AD40" t="str">
            <v>!</v>
          </cell>
          <cell r="AE40" t="str">
            <v>!</v>
          </cell>
          <cell r="AF40">
            <v>6.9718195999999999</v>
          </cell>
          <cell r="AG40" t="str">
            <v>!</v>
          </cell>
          <cell r="AH40">
            <v>5.9166591000000004</v>
          </cell>
          <cell r="AI40" t="str">
            <v>!</v>
          </cell>
          <cell r="AJ40">
            <v>7.6535938000000003</v>
          </cell>
          <cell r="AK40" t="str">
            <v>!</v>
          </cell>
          <cell r="AL40">
            <v>26.9308154</v>
          </cell>
          <cell r="AM40" t="str">
            <v>!</v>
          </cell>
          <cell r="AN40">
            <v>5.9398710999999995</v>
          </cell>
          <cell r="AO40">
            <v>5.8726650000000005</v>
          </cell>
          <cell r="AP40">
            <v>6.6972319499999999</v>
          </cell>
          <cell r="AQ40">
            <v>6.6972319499999999</v>
          </cell>
          <cell r="AR40">
            <v>0</v>
          </cell>
          <cell r="AS40">
            <v>25.207000000000001</v>
          </cell>
          <cell r="AT40" t="str">
            <v>!</v>
          </cell>
          <cell r="AU40">
            <v>5.7611625000000002</v>
          </cell>
          <cell r="AV40">
            <v>5.7611625000000002</v>
          </cell>
          <cell r="AW40">
            <v>5.7611625000000002</v>
          </cell>
          <cell r="AX40">
            <v>5.7611625000000002</v>
          </cell>
          <cell r="AY40" t="str">
            <v>!</v>
          </cell>
          <cell r="AZ40">
            <v>23.044650000000001</v>
          </cell>
          <cell r="BA40" t="str">
            <v>!</v>
          </cell>
          <cell r="BB40">
            <v>19.646299999999997</v>
          </cell>
          <cell r="BC40" t="str">
            <v>!</v>
          </cell>
          <cell r="BD40">
            <v>12.769500000000001</v>
          </cell>
          <cell r="BE40" t="str">
            <v>!</v>
          </cell>
        </row>
        <row r="41">
          <cell r="Y41" t="str">
            <v>!</v>
          </cell>
          <cell r="Z41" t="str">
            <v>!</v>
          </cell>
          <cell r="AA41">
            <v>18.452334799999999</v>
          </cell>
          <cell r="AB41" t="str">
            <v>!</v>
          </cell>
          <cell r="AC41">
            <v>4.3347429000000002</v>
          </cell>
          <cell r="AD41" t="str">
            <v>!</v>
          </cell>
          <cell r="AE41" t="str">
            <v>!</v>
          </cell>
          <cell r="AF41">
            <v>5.1238196</v>
          </cell>
          <cell r="AG41" t="str">
            <v>!</v>
          </cell>
          <cell r="AH41">
            <v>4.3024031000000003</v>
          </cell>
          <cell r="AI41" t="str">
            <v>!</v>
          </cell>
          <cell r="AJ41">
            <v>5.6973108000000003</v>
          </cell>
          <cell r="AK41" t="str">
            <v>!</v>
          </cell>
          <cell r="AL41">
            <v>19.458276400000003</v>
          </cell>
          <cell r="AM41" t="str">
            <v>!</v>
          </cell>
          <cell r="AN41">
            <v>4.2968710999999997</v>
          </cell>
          <cell r="AO41">
            <v>4.4096650000000004</v>
          </cell>
          <cell r="AP41">
            <v>3.8227319499999997</v>
          </cell>
          <cell r="AQ41">
            <v>3.8227319499999997</v>
          </cell>
          <cell r="AR41" t="str">
            <v>!</v>
          </cell>
          <cell r="AS41">
            <v>16.352</v>
          </cell>
          <cell r="AT41" t="str">
            <v>!</v>
          </cell>
          <cell r="AU41">
            <v>3.4450499999999997</v>
          </cell>
          <cell r="AV41">
            <v>3.4450499999999997</v>
          </cell>
          <cell r="AW41">
            <v>3.4450499999999997</v>
          </cell>
          <cell r="AX41">
            <v>3.4450499999999997</v>
          </cell>
          <cell r="AY41" t="str">
            <v>!</v>
          </cell>
          <cell r="AZ41">
            <v>13.780199999999999</v>
          </cell>
          <cell r="BA41" t="str">
            <v>!</v>
          </cell>
          <cell r="BB41">
            <v>11.379199999999999</v>
          </cell>
          <cell r="BC41" t="str">
            <v>!</v>
          </cell>
          <cell r="BD41">
            <v>8.7430000000000003</v>
          </cell>
          <cell r="BE41" t="str">
            <v>!</v>
          </cell>
        </row>
        <row r="42">
          <cell r="Y42" t="str">
            <v>!</v>
          </cell>
          <cell r="Z42" t="str">
            <v>!</v>
          </cell>
          <cell r="AA42">
            <v>6.2296165999999999</v>
          </cell>
          <cell r="AB42" t="str">
            <v>!</v>
          </cell>
          <cell r="AC42">
            <v>2.0539999999999998</v>
          </cell>
          <cell r="AD42" t="str">
            <v>!</v>
          </cell>
          <cell r="AE42" t="str">
            <v>!</v>
          </cell>
          <cell r="AF42">
            <v>1.6240000000000001</v>
          </cell>
          <cell r="AG42" t="str">
            <v>!</v>
          </cell>
          <cell r="AH42">
            <v>1.6142559999999999</v>
          </cell>
          <cell r="AI42" t="str">
            <v>!</v>
          </cell>
          <cell r="AJ42">
            <v>1.756365</v>
          </cell>
          <cell r="AK42" t="str">
            <v>!</v>
          </cell>
          <cell r="AL42">
            <v>7.0486209999999989</v>
          </cell>
          <cell r="AM42" t="str">
            <v>!</v>
          </cell>
          <cell r="AN42">
            <v>1.643</v>
          </cell>
          <cell r="AO42">
            <v>1.4630000000000001</v>
          </cell>
          <cell r="AP42">
            <v>2.6995000000000005</v>
          </cell>
          <cell r="AQ42">
            <v>2.6995000000000005</v>
          </cell>
          <cell r="AR42" t="str">
            <v>!</v>
          </cell>
          <cell r="AS42">
            <v>8.5050000000000008</v>
          </cell>
          <cell r="AT42" t="str">
            <v>!</v>
          </cell>
          <cell r="AU42">
            <v>2.1324874999999999</v>
          </cell>
          <cell r="AV42">
            <v>2.1324874999999999</v>
          </cell>
          <cell r="AW42">
            <v>2.1324874999999999</v>
          </cell>
          <cell r="AX42">
            <v>2.1324874999999999</v>
          </cell>
          <cell r="AY42" t="str">
            <v>!</v>
          </cell>
          <cell r="AZ42">
            <v>8.5299499999999995</v>
          </cell>
          <cell r="BA42" t="str">
            <v>!</v>
          </cell>
          <cell r="BB42">
            <v>7.6141000000000005</v>
          </cell>
          <cell r="BC42" t="str">
            <v>!</v>
          </cell>
          <cell r="BD42">
            <v>3.7765</v>
          </cell>
          <cell r="BE42" t="str">
            <v>!</v>
          </cell>
        </row>
        <row r="43">
          <cell r="Y43" t="str">
            <v>!</v>
          </cell>
          <cell r="Z43" t="str">
            <v>!</v>
          </cell>
          <cell r="AA43">
            <v>0.50377800000000006</v>
          </cell>
          <cell r="AB43" t="str">
            <v>!</v>
          </cell>
          <cell r="AC43">
            <v>0</v>
          </cell>
          <cell r="AD43" t="str">
            <v>!</v>
          </cell>
          <cell r="AE43" t="str">
            <v>!</v>
          </cell>
          <cell r="AF43">
            <v>0.224</v>
          </cell>
          <cell r="AG43" t="str">
            <v>!</v>
          </cell>
          <cell r="AH43">
            <v>0</v>
          </cell>
          <cell r="AI43" t="str">
            <v>!</v>
          </cell>
          <cell r="AJ43">
            <v>0.19991800000000001</v>
          </cell>
          <cell r="AK43" t="str">
            <v>!</v>
          </cell>
          <cell r="AL43">
            <v>0.42391800000000002</v>
          </cell>
          <cell r="AM43" t="str">
            <v>!</v>
          </cell>
          <cell r="AN43">
            <v>0</v>
          </cell>
          <cell r="AO43">
            <v>0</v>
          </cell>
          <cell r="AP43">
            <v>0.17499999999999999</v>
          </cell>
          <cell r="AQ43">
            <v>0.17499999999999999</v>
          </cell>
          <cell r="AR43" t="str">
            <v>!</v>
          </cell>
          <cell r="AS43">
            <v>0.35</v>
          </cell>
          <cell r="AT43" t="str">
            <v>!</v>
          </cell>
          <cell r="AU43">
            <v>0.18362499999999998</v>
          </cell>
          <cell r="AV43">
            <v>0.18362499999999998</v>
          </cell>
          <cell r="AW43">
            <v>0.18362499999999998</v>
          </cell>
          <cell r="AX43">
            <v>0.18362499999999998</v>
          </cell>
          <cell r="AY43" t="str">
            <v>!</v>
          </cell>
          <cell r="AZ43">
            <v>0.73449999999999993</v>
          </cell>
          <cell r="BA43" t="str">
            <v>!</v>
          </cell>
          <cell r="BB43">
            <v>0.65300000000000002</v>
          </cell>
          <cell r="BC43" t="str">
            <v>!</v>
          </cell>
          <cell r="BD43">
            <v>0.25</v>
          </cell>
          <cell r="BE43" t="str">
            <v>!</v>
          </cell>
        </row>
        <row r="44">
          <cell r="Y44" t="str">
            <v>!</v>
          </cell>
          <cell r="Z44" t="str">
            <v>!</v>
          </cell>
          <cell r="AB44" t="str">
            <v>!</v>
          </cell>
          <cell r="AD44" t="str">
            <v>!</v>
          </cell>
          <cell r="AE44" t="str">
            <v>!</v>
          </cell>
          <cell r="AG44" t="str">
            <v>!</v>
          </cell>
          <cell r="AI44" t="str">
            <v>!</v>
          </cell>
          <cell r="AK44" t="str">
            <v>!</v>
          </cell>
          <cell r="AL44" t="str">
            <v xml:space="preserve"> </v>
          </cell>
          <cell r="AM44" t="str">
            <v>!</v>
          </cell>
          <cell r="AN44" t="str">
            <v xml:space="preserve"> </v>
          </cell>
          <cell r="AO44" t="str">
            <v xml:space="preserve"> </v>
          </cell>
          <cell r="AP44" t="str">
            <v xml:space="preserve"> </v>
          </cell>
          <cell r="AQ44" t="str">
            <v xml:space="preserve"> </v>
          </cell>
          <cell r="AR44" t="str">
            <v>!</v>
          </cell>
          <cell r="AT44" t="str">
            <v>!</v>
          </cell>
          <cell r="AU44" t="str">
            <v xml:space="preserve"> </v>
          </cell>
          <cell r="AV44" t="str">
            <v xml:space="preserve"> </v>
          </cell>
          <cell r="AW44" t="str">
            <v xml:space="preserve"> </v>
          </cell>
          <cell r="AX44" t="str">
            <v xml:space="preserve"> </v>
          </cell>
          <cell r="AY44" t="str">
            <v>!</v>
          </cell>
          <cell r="BA44" t="str">
            <v>!</v>
          </cell>
          <cell r="BC44" t="str">
            <v>!</v>
          </cell>
          <cell r="BE44" t="str">
            <v>!</v>
          </cell>
        </row>
        <row r="45">
          <cell r="Y45" t="str">
            <v>!</v>
          </cell>
          <cell r="Z45" t="str">
            <v>!</v>
          </cell>
          <cell r="AB45" t="str">
            <v>!</v>
          </cell>
          <cell r="AD45" t="str">
            <v>!</v>
          </cell>
          <cell r="AE45" t="str">
            <v>!</v>
          </cell>
          <cell r="AG45" t="str">
            <v>!</v>
          </cell>
          <cell r="AI45" t="str">
            <v>!</v>
          </cell>
          <cell r="AK45" t="str">
            <v>!</v>
          </cell>
          <cell r="AM45" t="str">
            <v>!</v>
          </cell>
          <cell r="AN45" t="str">
            <v xml:space="preserve"> </v>
          </cell>
          <cell r="AO45" t="str">
            <v xml:space="preserve"> </v>
          </cell>
          <cell r="AP45" t="str">
            <v xml:space="preserve"> </v>
          </cell>
          <cell r="AQ45" t="str">
            <v xml:space="preserve"> </v>
          </cell>
          <cell r="AR45" t="str">
            <v>!</v>
          </cell>
          <cell r="AT45" t="str">
            <v>!</v>
          </cell>
          <cell r="AU45" t="str">
            <v xml:space="preserve"> </v>
          </cell>
          <cell r="AV45" t="str">
            <v xml:space="preserve"> </v>
          </cell>
          <cell r="AW45" t="str">
            <v xml:space="preserve"> </v>
          </cell>
          <cell r="AX45" t="str">
            <v xml:space="preserve"> </v>
          </cell>
          <cell r="AY45" t="str">
            <v>!</v>
          </cell>
          <cell r="BA45" t="str">
            <v>!</v>
          </cell>
          <cell r="BC45" t="str">
            <v>!</v>
          </cell>
          <cell r="BE45" t="str">
            <v>!</v>
          </cell>
        </row>
        <row r="46">
          <cell r="Y46" t="str">
            <v>!</v>
          </cell>
          <cell r="Z46" t="str">
            <v>!</v>
          </cell>
          <cell r="AA46">
            <v>12.527154599999999</v>
          </cell>
          <cell r="AB46" t="str">
            <v>!</v>
          </cell>
          <cell r="AC46">
            <v>3.0645747999999999</v>
          </cell>
          <cell r="AD46" t="str">
            <v>!</v>
          </cell>
          <cell r="AE46" t="str">
            <v>!</v>
          </cell>
          <cell r="AF46">
            <v>3.0099881000000002</v>
          </cell>
          <cell r="AG46" t="str">
            <v>!</v>
          </cell>
          <cell r="AH46">
            <v>2.6789098999999998</v>
          </cell>
          <cell r="AI46" t="str">
            <v>!</v>
          </cell>
          <cell r="AJ46">
            <v>2.3813056000000001</v>
          </cell>
          <cell r="AK46" t="str">
            <v>!</v>
          </cell>
          <cell r="AL46">
            <v>11.1347784</v>
          </cell>
          <cell r="AM46" t="str">
            <v>!</v>
          </cell>
          <cell r="AN46">
            <v>4.2882372999999996</v>
          </cell>
          <cell r="AO46">
            <v>2.9826514</v>
          </cell>
          <cell r="AP46">
            <v>2.4129786499999999</v>
          </cell>
          <cell r="AQ46">
            <v>2.2529786499999997</v>
          </cell>
          <cell r="AR46" t="str">
            <v>!</v>
          </cell>
          <cell r="AS46">
            <v>11.936845999999999</v>
          </cell>
          <cell r="AT46" t="str">
            <v>!</v>
          </cell>
          <cell r="AU46">
            <v>2.8083375000000004</v>
          </cell>
          <cell r="AV46">
            <v>2.8083375000000004</v>
          </cell>
          <cell r="AW46">
            <v>2.8083375000000004</v>
          </cell>
          <cell r="AX46">
            <v>2.8083375000000004</v>
          </cell>
          <cell r="AY46" t="str">
            <v>!</v>
          </cell>
          <cell r="AZ46">
            <v>8.6445000000000007</v>
          </cell>
          <cell r="BA46" t="str">
            <v>!</v>
          </cell>
          <cell r="BB46">
            <v>9.6297000000000015</v>
          </cell>
          <cell r="BC46" t="str">
            <v>!</v>
          </cell>
          <cell r="BD46">
            <v>6.0305</v>
          </cell>
          <cell r="BE46" t="str">
            <v>!</v>
          </cell>
        </row>
        <row r="47">
          <cell r="Y47" t="str">
            <v>!</v>
          </cell>
          <cell r="Z47" t="str">
            <v>!</v>
          </cell>
          <cell r="AA47">
            <v>8.952429200000001</v>
          </cell>
          <cell r="AB47" t="str">
            <v>!</v>
          </cell>
          <cell r="AC47">
            <v>2.2499818</v>
          </cell>
          <cell r="AD47" t="str">
            <v>!</v>
          </cell>
          <cell r="AE47" t="str">
            <v>!</v>
          </cell>
          <cell r="AF47">
            <v>1.6478090999999999</v>
          </cell>
          <cell r="AG47" t="str">
            <v>!</v>
          </cell>
          <cell r="AH47">
            <v>1.5298049</v>
          </cell>
          <cell r="AI47" t="str">
            <v>!</v>
          </cell>
          <cell r="AJ47">
            <v>1.8297775999999999</v>
          </cell>
          <cell r="AK47" t="str">
            <v>!</v>
          </cell>
          <cell r="AL47">
            <v>7.2573733999999996</v>
          </cell>
          <cell r="AM47" t="str">
            <v>!</v>
          </cell>
          <cell r="AN47">
            <v>2.9814113</v>
          </cell>
          <cell r="AO47">
            <v>1.7974143999999999</v>
          </cell>
          <cell r="AP47">
            <v>1.1145871499999997</v>
          </cell>
          <cell r="AQ47">
            <v>1.1145871499999997</v>
          </cell>
          <cell r="AR47" t="str">
            <v>!</v>
          </cell>
          <cell r="AS47">
            <v>7.008</v>
          </cell>
          <cell r="AT47" t="str">
            <v>!</v>
          </cell>
          <cell r="AU47">
            <v>1.47645</v>
          </cell>
          <cell r="AV47">
            <v>1.47645</v>
          </cell>
          <cell r="AW47">
            <v>1.47645</v>
          </cell>
          <cell r="AX47">
            <v>1.47645</v>
          </cell>
          <cell r="AY47" t="str">
            <v>!</v>
          </cell>
          <cell r="AZ47">
            <v>5.47</v>
          </cell>
          <cell r="BA47" t="str">
            <v>!</v>
          </cell>
          <cell r="BB47">
            <v>4.8768000000000002</v>
          </cell>
          <cell r="BC47" t="str">
            <v>!</v>
          </cell>
          <cell r="BD47">
            <v>3.7469999999999999</v>
          </cell>
          <cell r="BE47" t="str">
            <v>!</v>
          </cell>
        </row>
        <row r="48">
          <cell r="Y48" t="str">
            <v>!</v>
          </cell>
          <cell r="Z48" t="str">
            <v>!</v>
          </cell>
          <cell r="AA48">
            <v>3.0709473999999997</v>
          </cell>
          <cell r="AB48" t="str">
            <v>!</v>
          </cell>
          <cell r="AC48">
            <v>0.59975000000000001</v>
          </cell>
          <cell r="AD48" t="str">
            <v>!</v>
          </cell>
          <cell r="AE48" t="str">
            <v>!</v>
          </cell>
          <cell r="AF48">
            <v>1.1627320000000001</v>
          </cell>
          <cell r="AG48" t="str">
            <v>!</v>
          </cell>
          <cell r="AH48">
            <v>1.149105</v>
          </cell>
          <cell r="AI48" t="str">
            <v>!</v>
          </cell>
          <cell r="AJ48">
            <v>0.55152800000000002</v>
          </cell>
          <cell r="AK48" t="str">
            <v>!</v>
          </cell>
          <cell r="AL48">
            <v>3.4631150000000002</v>
          </cell>
          <cell r="AM48" t="str">
            <v>!</v>
          </cell>
          <cell r="AN48">
            <v>1.1169799999999999</v>
          </cell>
          <cell r="AO48">
            <v>1.1852370000000001</v>
          </cell>
          <cell r="AP48">
            <v>1.1383915</v>
          </cell>
          <cell r="AQ48">
            <v>1.1383915</v>
          </cell>
          <cell r="AR48" t="str">
            <v>!</v>
          </cell>
          <cell r="AS48">
            <v>4.5789999999999997</v>
          </cell>
          <cell r="AT48" t="str">
            <v>!</v>
          </cell>
          <cell r="AU48">
            <v>1.1482625</v>
          </cell>
          <cell r="AV48">
            <v>1.1482625</v>
          </cell>
          <cell r="AW48">
            <v>1.1482625</v>
          </cell>
          <cell r="AX48">
            <v>1.1482625</v>
          </cell>
          <cell r="AY48" t="str">
            <v>!</v>
          </cell>
          <cell r="AZ48">
            <v>2.44</v>
          </cell>
          <cell r="BA48" t="str">
            <v>!</v>
          </cell>
          <cell r="BB48">
            <v>4.0998999999999999</v>
          </cell>
          <cell r="BC48" t="str">
            <v>!</v>
          </cell>
          <cell r="BD48">
            <v>2.0334999999999996</v>
          </cell>
          <cell r="BE48" t="str">
            <v>!</v>
          </cell>
        </row>
        <row r="49">
          <cell r="Y49" t="str">
            <v>!</v>
          </cell>
          <cell r="Z49" t="str">
            <v>!</v>
          </cell>
          <cell r="AA49">
            <v>0.50377800000000006</v>
          </cell>
          <cell r="AB49" t="str">
            <v>!</v>
          </cell>
          <cell r="AC49">
            <v>0.21484300000000001</v>
          </cell>
          <cell r="AD49" t="str">
            <v>!</v>
          </cell>
          <cell r="AE49" t="str">
            <v>!</v>
          </cell>
          <cell r="AF49">
            <v>0.19944700000000001</v>
          </cell>
          <cell r="AG49" t="str">
            <v>!</v>
          </cell>
          <cell r="AH49">
            <v>0</v>
          </cell>
          <cell r="AI49" t="str">
            <v>!</v>
          </cell>
          <cell r="AJ49">
            <v>0</v>
          </cell>
          <cell r="AK49" t="str">
            <v>!</v>
          </cell>
          <cell r="AL49">
            <v>0.41429000000000005</v>
          </cell>
          <cell r="AM49" t="str">
            <v>!</v>
          </cell>
          <cell r="AN49">
            <v>0.18984599999999999</v>
          </cell>
          <cell r="AO49">
            <v>0</v>
          </cell>
          <cell r="AP49">
            <v>0.16</v>
          </cell>
          <cell r="AQ49">
            <v>0</v>
          </cell>
          <cell r="AR49" t="str">
            <v>!</v>
          </cell>
          <cell r="AS49">
            <v>0.34984599999999999</v>
          </cell>
          <cell r="AT49" t="str">
            <v>!</v>
          </cell>
          <cell r="AU49">
            <v>0.18362499999999998</v>
          </cell>
          <cell r="AV49">
            <v>0.18362499999999998</v>
          </cell>
          <cell r="AW49">
            <v>0.18362499999999998</v>
          </cell>
          <cell r="AX49">
            <v>0.18362499999999998</v>
          </cell>
          <cell r="AY49" t="str">
            <v>!</v>
          </cell>
          <cell r="AZ49">
            <v>0.73449999999999993</v>
          </cell>
          <cell r="BA49" t="str">
            <v>!</v>
          </cell>
          <cell r="BB49">
            <v>0.65300000000000002</v>
          </cell>
          <cell r="BC49" t="str">
            <v>!</v>
          </cell>
          <cell r="BD49">
            <v>0.25</v>
          </cell>
          <cell r="BE49" t="str">
            <v>!</v>
          </cell>
        </row>
        <row r="50">
          <cell r="Y50" t="str">
            <v>!</v>
          </cell>
          <cell r="Z50" t="str">
            <v>!</v>
          </cell>
          <cell r="AB50" t="str">
            <v>!</v>
          </cell>
          <cell r="AD50" t="str">
            <v>!</v>
          </cell>
          <cell r="AE50" t="str">
            <v>!</v>
          </cell>
          <cell r="AG50" t="str">
            <v>!</v>
          </cell>
          <cell r="AI50" t="str">
            <v>!</v>
          </cell>
          <cell r="AK50" t="str">
            <v>!</v>
          </cell>
          <cell r="AM50" t="str">
            <v>!</v>
          </cell>
          <cell r="AN50" t="str">
            <v xml:space="preserve"> </v>
          </cell>
          <cell r="AO50" t="str">
            <v xml:space="preserve"> </v>
          </cell>
          <cell r="AP50" t="str">
            <v xml:space="preserve"> </v>
          </cell>
          <cell r="AQ50" t="str">
            <v xml:space="preserve"> </v>
          </cell>
          <cell r="AR50" t="str">
            <v>!</v>
          </cell>
          <cell r="AT50" t="str">
            <v>!</v>
          </cell>
          <cell r="AU50" t="str">
            <v xml:space="preserve"> </v>
          </cell>
          <cell r="AV50" t="str">
            <v xml:space="preserve"> </v>
          </cell>
          <cell r="AW50" t="str">
            <v xml:space="preserve"> </v>
          </cell>
          <cell r="AX50" t="str">
            <v xml:space="preserve"> </v>
          </cell>
          <cell r="AY50" t="str">
            <v>!</v>
          </cell>
          <cell r="BA50" t="str">
            <v>!</v>
          </cell>
          <cell r="BC50" t="str">
            <v>!</v>
          </cell>
          <cell r="BE50" t="str">
            <v>!</v>
          </cell>
        </row>
        <row r="51">
          <cell r="Y51" t="str">
            <v>!</v>
          </cell>
          <cell r="Z51" t="str">
            <v>!</v>
          </cell>
          <cell r="AA51">
            <v>506.40974999999997</v>
          </cell>
          <cell r="AB51" t="str">
            <v>!</v>
          </cell>
          <cell r="AC51">
            <v>494.7</v>
          </cell>
          <cell r="AD51" t="str">
            <v>!</v>
          </cell>
          <cell r="AE51" t="str">
            <v>!</v>
          </cell>
          <cell r="AF51">
            <v>492.36529999999999</v>
          </cell>
          <cell r="AG51" t="str">
            <v>!</v>
          </cell>
          <cell r="AH51">
            <v>505</v>
          </cell>
          <cell r="AI51" t="str">
            <v>!</v>
          </cell>
          <cell r="AJ51">
            <v>515</v>
          </cell>
          <cell r="AK51" t="str">
            <v>!</v>
          </cell>
          <cell r="AL51">
            <v>501.76632499999999</v>
          </cell>
          <cell r="AM51" t="str">
            <v>*!</v>
          </cell>
          <cell r="AN51">
            <v>508.714</v>
          </cell>
          <cell r="AO51">
            <v>517.36599999999999</v>
          </cell>
          <cell r="AP51">
            <v>540</v>
          </cell>
          <cell r="AQ51">
            <v>540</v>
          </cell>
          <cell r="AR51" t="str">
            <v>!</v>
          </cell>
          <cell r="AS51">
            <v>526.52</v>
          </cell>
          <cell r="AT51" t="str">
            <v>*!</v>
          </cell>
          <cell r="AU51">
            <v>500</v>
          </cell>
          <cell r="AV51">
            <v>500</v>
          </cell>
          <cell r="AW51">
            <v>500</v>
          </cell>
          <cell r="AX51">
            <v>500</v>
          </cell>
          <cell r="AY51" t="str">
            <v>*!</v>
          </cell>
          <cell r="AZ51">
            <v>500</v>
          </cell>
          <cell r="BA51" t="str">
            <v>!</v>
          </cell>
          <cell r="BB51">
            <v>480</v>
          </cell>
          <cell r="BC51" t="str">
            <v>!</v>
          </cell>
          <cell r="BD51">
            <v>480</v>
          </cell>
          <cell r="BE51" t="str">
            <v>!</v>
          </cell>
        </row>
        <row r="52">
          <cell r="Y52" t="str">
            <v>!</v>
          </cell>
          <cell r="Z52" t="str">
            <v>!</v>
          </cell>
          <cell r="AB52" t="str">
            <v>!</v>
          </cell>
          <cell r="AD52" t="str">
            <v>!</v>
          </cell>
          <cell r="AE52" t="str">
            <v>!</v>
          </cell>
          <cell r="AG52" t="str">
            <v>!</v>
          </cell>
          <cell r="AI52" t="str">
            <v>!</v>
          </cell>
          <cell r="AK52" t="str">
            <v>!</v>
          </cell>
          <cell r="AM52" t="str">
            <v>!</v>
          </cell>
          <cell r="AN52" t="str">
            <v xml:space="preserve"> </v>
          </cell>
          <cell r="AO52" t="str">
            <v xml:space="preserve"> </v>
          </cell>
          <cell r="AP52" t="str">
            <v xml:space="preserve"> </v>
          </cell>
          <cell r="AQ52" t="str">
            <v xml:space="preserve"> </v>
          </cell>
          <cell r="AR52" t="str">
            <v>!</v>
          </cell>
          <cell r="AT52" t="str">
            <v>!</v>
          </cell>
          <cell r="AU52" t="str">
            <v xml:space="preserve"> </v>
          </cell>
          <cell r="AV52" t="str">
            <v xml:space="preserve"> </v>
          </cell>
          <cell r="AW52" t="str">
            <v xml:space="preserve"> </v>
          </cell>
          <cell r="AX52" t="str">
            <v xml:space="preserve"> </v>
          </cell>
          <cell r="AY52" t="str">
            <v>!</v>
          </cell>
          <cell r="BA52" t="str">
            <v>!</v>
          </cell>
          <cell r="BC52" t="str">
            <v>!</v>
          </cell>
          <cell r="BE52" t="str">
            <v>!</v>
          </cell>
        </row>
        <row r="53">
          <cell r="Y53" t="str">
            <v>!</v>
          </cell>
          <cell r="Z53" t="str">
            <v>!</v>
          </cell>
          <cell r="AB53" t="str">
            <v>!</v>
          </cell>
          <cell r="AD53" t="str">
            <v>!</v>
          </cell>
          <cell r="AE53" t="str">
            <v>!</v>
          </cell>
          <cell r="AG53" t="str">
            <v>!</v>
          </cell>
          <cell r="AI53" t="str">
            <v>!</v>
          </cell>
          <cell r="AK53" t="str">
            <v>!</v>
          </cell>
          <cell r="AM53" t="str">
            <v>!</v>
          </cell>
          <cell r="AN53" t="str">
            <v xml:space="preserve"> </v>
          </cell>
          <cell r="AO53" t="str">
            <v xml:space="preserve"> </v>
          </cell>
          <cell r="AP53" t="str">
            <v xml:space="preserve"> </v>
          </cell>
          <cell r="AQ53" t="str">
            <v xml:space="preserve"> </v>
          </cell>
          <cell r="AR53" t="str">
            <v>!</v>
          </cell>
          <cell r="AT53" t="str">
            <v>!</v>
          </cell>
          <cell r="AU53" t="str">
            <v xml:space="preserve"> </v>
          </cell>
          <cell r="AV53" t="str">
            <v xml:space="preserve"> </v>
          </cell>
          <cell r="AW53" t="str">
            <v xml:space="preserve"> </v>
          </cell>
          <cell r="AX53" t="str">
            <v xml:space="preserve"> </v>
          </cell>
          <cell r="AY53" t="str">
            <v>!</v>
          </cell>
          <cell r="BA53" t="str">
            <v>!</v>
          </cell>
          <cell r="BC53" t="str">
            <v>!</v>
          </cell>
          <cell r="BE53" t="str">
            <v>!</v>
          </cell>
        </row>
        <row r="54">
          <cell r="Y54" t="str">
            <v>!</v>
          </cell>
          <cell r="Z54" t="str">
            <v>!</v>
          </cell>
          <cell r="AB54" t="str">
            <v>!</v>
          </cell>
          <cell r="AD54" t="str">
            <v>!</v>
          </cell>
          <cell r="AE54" t="str">
            <v>!</v>
          </cell>
          <cell r="AG54" t="str">
            <v>!</v>
          </cell>
          <cell r="AI54" t="str">
            <v>!</v>
          </cell>
          <cell r="AK54" t="str">
            <v>!</v>
          </cell>
          <cell r="AM54" t="str">
            <v>!</v>
          </cell>
          <cell r="AN54" t="str">
            <v xml:space="preserve"> </v>
          </cell>
          <cell r="AO54" t="str">
            <v xml:space="preserve"> </v>
          </cell>
          <cell r="AP54" t="str">
            <v xml:space="preserve"> </v>
          </cell>
          <cell r="AQ54" t="str">
            <v xml:space="preserve"> </v>
          </cell>
          <cell r="AR54" t="str">
            <v>!</v>
          </cell>
          <cell r="AT54" t="str">
            <v>!</v>
          </cell>
          <cell r="AU54" t="str">
            <v xml:space="preserve"> </v>
          </cell>
          <cell r="AV54" t="str">
            <v xml:space="preserve"> </v>
          </cell>
          <cell r="AW54" t="str">
            <v xml:space="preserve"> </v>
          </cell>
          <cell r="AX54" t="str">
            <v xml:space="preserve"> </v>
          </cell>
          <cell r="AY54" t="str">
            <v>!</v>
          </cell>
          <cell r="BA54" t="str">
            <v>!</v>
          </cell>
          <cell r="BC54" t="str">
            <v>!</v>
          </cell>
          <cell r="BE54" t="str">
            <v>!</v>
          </cell>
        </row>
        <row r="55">
          <cell r="Y55" t="str">
            <v>!</v>
          </cell>
          <cell r="Z55" t="str">
            <v>!</v>
          </cell>
          <cell r="AA55">
            <v>506.40974999999997</v>
          </cell>
          <cell r="AB55" t="str">
            <v>!</v>
          </cell>
          <cell r="AC55">
            <v>494.7</v>
          </cell>
          <cell r="AD55" t="str">
            <v>!</v>
          </cell>
          <cell r="AE55" t="str">
            <v>!</v>
          </cell>
          <cell r="AF55">
            <v>492.36529999999999</v>
          </cell>
          <cell r="AG55" t="str">
            <v>!</v>
          </cell>
          <cell r="AH55">
            <v>505</v>
          </cell>
          <cell r="AI55" t="str">
            <v>!</v>
          </cell>
          <cell r="AJ55">
            <v>515</v>
          </cell>
          <cell r="AK55" t="str">
            <v>!</v>
          </cell>
          <cell r="AL55">
            <v>501.76632499999999</v>
          </cell>
          <cell r="AM55" t="str">
            <v>!</v>
          </cell>
          <cell r="AN55">
            <v>508.714</v>
          </cell>
          <cell r="AO55">
            <v>517.36599999999999</v>
          </cell>
          <cell r="AP55">
            <v>540</v>
          </cell>
          <cell r="AQ55">
            <v>540</v>
          </cell>
          <cell r="AR55" t="str">
            <v>!</v>
          </cell>
          <cell r="AS55">
            <v>526.52</v>
          </cell>
          <cell r="AT55" t="str">
            <v>!</v>
          </cell>
          <cell r="AU55">
            <v>500</v>
          </cell>
          <cell r="AV55">
            <v>500</v>
          </cell>
          <cell r="AW55">
            <v>500</v>
          </cell>
          <cell r="AX55">
            <v>500</v>
          </cell>
          <cell r="AY55" t="str">
            <v>!</v>
          </cell>
          <cell r="AZ55">
            <v>500</v>
          </cell>
          <cell r="BA55" t="str">
            <v>!</v>
          </cell>
          <cell r="BB55">
            <v>480</v>
          </cell>
          <cell r="BC55" t="str">
            <v>!</v>
          </cell>
          <cell r="BD55">
            <v>480</v>
          </cell>
          <cell r="BE55" t="str">
            <v>!</v>
          </cell>
        </row>
        <row r="56">
          <cell r="Y56" t="str">
            <v>!</v>
          </cell>
          <cell r="Z56" t="str">
            <v>!</v>
          </cell>
          <cell r="AA56">
            <v>1.7025000000000001</v>
          </cell>
          <cell r="AB56" t="str">
            <v>!</v>
          </cell>
          <cell r="AC56">
            <v>0.65195809999999998</v>
          </cell>
          <cell r="AD56" t="str">
            <v>!</v>
          </cell>
          <cell r="AE56" t="str">
            <v>!</v>
          </cell>
          <cell r="AF56">
            <v>1.0736220000000001</v>
          </cell>
          <cell r="AG56" t="str">
            <v>!</v>
          </cell>
          <cell r="AH56">
            <v>0.4319249</v>
          </cell>
          <cell r="AI56" t="str">
            <v>!</v>
          </cell>
          <cell r="AJ56">
            <v>0.6236524</v>
          </cell>
          <cell r="AK56" t="str">
            <v>!</v>
          </cell>
          <cell r="AL56">
            <v>2.7811573999999997</v>
          </cell>
          <cell r="AM56" t="str">
            <v>!</v>
          </cell>
          <cell r="AN56">
            <v>0.52996860000000001</v>
          </cell>
          <cell r="AO56">
            <v>0.69913099999999995</v>
          </cell>
          <cell r="AP56">
            <v>0.6754502</v>
          </cell>
          <cell r="AQ56">
            <v>0.6754502</v>
          </cell>
          <cell r="AR56" t="str">
            <v>!</v>
          </cell>
          <cell r="AS56">
            <v>2.58</v>
          </cell>
          <cell r="AT56" t="str">
            <v>!</v>
          </cell>
          <cell r="AU56">
            <v>0.23749999999999999</v>
          </cell>
          <cell r="AV56">
            <v>0.23749999999999999</v>
          </cell>
          <cell r="AW56">
            <v>0.23749999999999999</v>
          </cell>
          <cell r="AX56">
            <v>0.23749999999999999</v>
          </cell>
          <cell r="AY56" t="str">
            <v>!</v>
          </cell>
          <cell r="AZ56">
            <v>0.95</v>
          </cell>
          <cell r="BA56" t="str">
            <v>!</v>
          </cell>
          <cell r="BB56">
            <v>0.95</v>
          </cell>
          <cell r="BC56" t="str">
            <v>!</v>
          </cell>
          <cell r="BD56">
            <v>0.95</v>
          </cell>
          <cell r="BE56" t="str">
            <v>!</v>
          </cell>
        </row>
        <row r="57">
          <cell r="Y57" t="str">
            <v>!</v>
          </cell>
          <cell r="Z57" t="str">
            <v>!</v>
          </cell>
          <cell r="AA57">
            <v>12.1</v>
          </cell>
          <cell r="AB57" t="str">
            <v>!</v>
          </cell>
          <cell r="AC57">
            <v>15.269600000000001</v>
          </cell>
          <cell r="AD57" t="str">
            <v>!</v>
          </cell>
          <cell r="AE57" t="str">
            <v>!</v>
          </cell>
          <cell r="AF57">
            <v>16.085899999999999</v>
          </cell>
          <cell r="AG57" t="str">
            <v>!</v>
          </cell>
          <cell r="AH57">
            <v>18.468499999999999</v>
          </cell>
          <cell r="AI57" t="str">
            <v>!</v>
          </cell>
          <cell r="AJ57">
            <v>18.639900000000001</v>
          </cell>
          <cell r="AK57" t="str">
            <v>!</v>
          </cell>
          <cell r="AL57">
            <v>16.837284693045422</v>
          </cell>
          <cell r="AM57" t="str">
            <v>!</v>
          </cell>
          <cell r="AN57">
            <v>19.962499999999999</v>
          </cell>
          <cell r="AO57">
            <v>23.022400000000001</v>
          </cell>
          <cell r="AP57">
            <v>19.3</v>
          </cell>
          <cell r="AQ57">
            <v>16</v>
          </cell>
          <cell r="AR57" t="str">
            <v>!</v>
          </cell>
          <cell r="AS57">
            <v>19.580838671279071</v>
          </cell>
          <cell r="AT57" t="str">
            <v>!</v>
          </cell>
          <cell r="AU57">
            <v>15.2</v>
          </cell>
          <cell r="AV57">
            <v>15.2</v>
          </cell>
          <cell r="AW57">
            <v>15.2</v>
          </cell>
          <cell r="AX57">
            <v>15.2</v>
          </cell>
          <cell r="AY57">
            <v>15.2</v>
          </cell>
          <cell r="AZ57">
            <v>15.2</v>
          </cell>
          <cell r="BA57">
            <v>15.2</v>
          </cell>
          <cell r="BB57">
            <v>15.2</v>
          </cell>
          <cell r="BC57">
            <v>15.2</v>
          </cell>
          <cell r="BD57">
            <v>15.2</v>
          </cell>
          <cell r="BE57" t="str">
            <v>!</v>
          </cell>
        </row>
        <row r="58">
          <cell r="Y58" t="str">
            <v>!</v>
          </cell>
          <cell r="Z58" t="str">
            <v>!</v>
          </cell>
          <cell r="AA58">
            <v>20.600249999999999</v>
          </cell>
          <cell r="AB58" t="str">
            <v>!</v>
          </cell>
          <cell r="AC58">
            <v>9.9551394037600005</v>
          </cell>
          <cell r="AD58" t="str">
            <v>!</v>
          </cell>
          <cell r="AE58" t="str">
            <v>!</v>
          </cell>
          <cell r="AF58">
            <v>17.270176129799999</v>
          </cell>
          <cell r="AG58" t="str">
            <v>!</v>
          </cell>
          <cell r="AH58">
            <v>7.9770050156499996</v>
          </cell>
          <cell r="AI58" t="str">
            <v>!</v>
          </cell>
          <cell r="AJ58">
            <v>11.62481837076</v>
          </cell>
          <cell r="AK58" t="str">
            <v>!</v>
          </cell>
          <cell r="AL58">
            <v>46.827138919969997</v>
          </cell>
          <cell r="AM58" t="str">
            <v>!</v>
          </cell>
          <cell r="AN58">
            <v>10.5794981775</v>
          </cell>
          <cell r="AO58">
            <v>16.095673534399999</v>
          </cell>
          <cell r="AP58">
            <v>13.036188860000001</v>
          </cell>
          <cell r="AQ58">
            <v>10.8072032</v>
          </cell>
          <cell r="AR58" t="str">
            <v>!</v>
          </cell>
          <cell r="AS58">
            <v>50.518563771900006</v>
          </cell>
          <cell r="AT58" t="str">
            <v>!</v>
          </cell>
          <cell r="AU58">
            <v>3.61</v>
          </cell>
          <cell r="AV58">
            <v>3.61</v>
          </cell>
          <cell r="AW58">
            <v>3.61</v>
          </cell>
          <cell r="AX58">
            <v>3.61</v>
          </cell>
          <cell r="AY58" t="str">
            <v>!</v>
          </cell>
          <cell r="AZ58">
            <v>14.44</v>
          </cell>
          <cell r="BA58" t="str">
            <v>!</v>
          </cell>
          <cell r="BB58">
            <v>14.44</v>
          </cell>
          <cell r="BC58" t="str">
            <v>!</v>
          </cell>
          <cell r="BD58">
            <v>14.44</v>
          </cell>
          <cell r="BE58" t="str">
            <v>!</v>
          </cell>
        </row>
        <row r="59">
          <cell r="Y59" t="str">
            <v>!</v>
          </cell>
          <cell r="Z59" t="str">
            <v>!</v>
          </cell>
          <cell r="AA59">
            <v>10.393021600499999</v>
          </cell>
          <cell r="AB59" t="str">
            <v>!</v>
          </cell>
          <cell r="AC59">
            <v>4.9248074630400724</v>
          </cell>
          <cell r="AD59" t="str">
            <v>!</v>
          </cell>
          <cell r="AE59" t="str">
            <v>!</v>
          </cell>
          <cell r="AF59">
            <v>8.5032354512018156</v>
          </cell>
          <cell r="AG59" t="str">
            <v>!</v>
          </cell>
          <cell r="AH59">
            <v>4.0283875329032499</v>
          </cell>
          <cell r="AI59" t="str">
            <v>!</v>
          </cell>
          <cell r="AJ59">
            <v>5.9867814609414003</v>
          </cell>
          <cell r="AK59" t="str">
            <v>!</v>
          </cell>
          <cell r="AL59">
            <v>23.443211908086539</v>
          </cell>
          <cell r="AM59" t="str">
            <v>!</v>
          </cell>
          <cell r="AN59">
            <v>5.381938835868735</v>
          </cell>
          <cell r="AO59">
            <v>8.3273542337983883</v>
          </cell>
          <cell r="AP59">
            <v>7.0395419844000005</v>
          </cell>
          <cell r="AQ59">
            <v>5.8358897279999997</v>
          </cell>
          <cell r="AR59" t="str">
            <v>!</v>
          </cell>
          <cell r="AS59">
            <v>26.599034197180789</v>
          </cell>
          <cell r="AT59" t="str">
            <v>!</v>
          </cell>
          <cell r="AU59">
            <v>1.8049999999999999</v>
          </cell>
          <cell r="AV59">
            <v>1.8049999999999999</v>
          </cell>
          <cell r="AW59">
            <v>1.8049999999999999</v>
          </cell>
          <cell r="AX59">
            <v>1.8049999999999999</v>
          </cell>
          <cell r="AY59" t="str">
            <v>!</v>
          </cell>
          <cell r="AZ59">
            <v>7.22</v>
          </cell>
          <cell r="BA59" t="str">
            <v>!</v>
          </cell>
          <cell r="BB59">
            <v>6.9311999999999996</v>
          </cell>
          <cell r="BC59" t="str">
            <v>!</v>
          </cell>
          <cell r="BD59">
            <v>6.9311999999999996</v>
          </cell>
          <cell r="BE59" t="str">
            <v>!</v>
          </cell>
        </row>
        <row r="60">
          <cell r="Y60" t="str">
            <v>!</v>
          </cell>
          <cell r="Z60" t="str">
            <v>!</v>
          </cell>
          <cell r="AB60" t="str">
            <v>!</v>
          </cell>
          <cell r="AD60" t="str">
            <v>!</v>
          </cell>
          <cell r="AE60" t="str">
            <v>!</v>
          </cell>
          <cell r="AG60" t="str">
            <v>!</v>
          </cell>
          <cell r="AI60" t="str">
            <v>!</v>
          </cell>
          <cell r="AK60" t="str">
            <v>!</v>
          </cell>
          <cell r="AM60" t="str">
            <v>!</v>
          </cell>
          <cell r="AN60" t="str">
            <v xml:space="preserve"> </v>
          </cell>
          <cell r="AO60" t="str">
            <v xml:space="preserve"> </v>
          </cell>
          <cell r="AP60" t="str">
            <v xml:space="preserve"> </v>
          </cell>
          <cell r="AQ60" t="str">
            <v xml:space="preserve"> </v>
          </cell>
          <cell r="AR60" t="str">
            <v>!</v>
          </cell>
          <cell r="AT60" t="str">
            <v>!</v>
          </cell>
          <cell r="AU60" t="str">
            <v xml:space="preserve"> </v>
          </cell>
          <cell r="AV60" t="str">
            <v xml:space="preserve"> </v>
          </cell>
          <cell r="AW60" t="str">
            <v xml:space="preserve"> </v>
          </cell>
          <cell r="AX60" t="str">
            <v xml:space="preserve"> </v>
          </cell>
          <cell r="AY60" t="str">
            <v>!</v>
          </cell>
          <cell r="BA60" t="str">
            <v>!</v>
          </cell>
          <cell r="BC60" t="str">
            <v>!</v>
          </cell>
          <cell r="BE60" t="str">
            <v>!</v>
          </cell>
        </row>
        <row r="61">
          <cell r="Y61" t="str">
            <v>!</v>
          </cell>
          <cell r="Z61" t="str">
            <v>!</v>
          </cell>
          <cell r="AA61" t="str">
            <v xml:space="preserve"> </v>
          </cell>
          <cell r="AB61" t="str">
            <v>!</v>
          </cell>
          <cell r="AD61" t="str">
            <v>!</v>
          </cell>
          <cell r="AE61" t="str">
            <v>!</v>
          </cell>
          <cell r="AG61" t="str">
            <v>!</v>
          </cell>
          <cell r="AI61" t="str">
            <v>!</v>
          </cell>
          <cell r="AK61" t="str">
            <v>!</v>
          </cell>
          <cell r="AM61" t="str">
            <v>!</v>
          </cell>
          <cell r="AN61" t="str">
            <v xml:space="preserve"> </v>
          </cell>
          <cell r="AO61" t="str">
            <v xml:space="preserve"> </v>
          </cell>
          <cell r="AP61" t="str">
            <v xml:space="preserve"> </v>
          </cell>
          <cell r="AQ61" t="str">
            <v xml:space="preserve"> </v>
          </cell>
          <cell r="AR61" t="str">
            <v>!</v>
          </cell>
          <cell r="AT61" t="str">
            <v>!</v>
          </cell>
          <cell r="AU61" t="str">
            <v xml:space="preserve"> </v>
          </cell>
          <cell r="AV61" t="str">
            <v xml:space="preserve"> </v>
          </cell>
          <cell r="AW61" t="str">
            <v xml:space="preserve"> </v>
          </cell>
          <cell r="AX61" t="str">
            <v xml:space="preserve"> </v>
          </cell>
          <cell r="AY61" t="str">
            <v>!</v>
          </cell>
          <cell r="BA61" t="str">
            <v>!</v>
          </cell>
          <cell r="BC61" t="str">
            <v>!</v>
          </cell>
          <cell r="BE61" t="str">
            <v>!</v>
          </cell>
        </row>
        <row r="62">
          <cell r="Y62" t="str">
            <v>!</v>
          </cell>
          <cell r="Z62" t="str">
            <v>!</v>
          </cell>
          <cell r="AB62" t="str">
            <v>!</v>
          </cell>
          <cell r="AM62" t="str">
            <v>!</v>
          </cell>
          <cell r="AN62" t="str">
            <v xml:space="preserve"> </v>
          </cell>
          <cell r="AO62" t="str">
            <v xml:space="preserve"> </v>
          </cell>
          <cell r="AP62" t="str">
            <v xml:space="preserve"> </v>
          </cell>
          <cell r="AQ62" t="str">
            <v xml:space="preserve"> </v>
          </cell>
          <cell r="AR62" t="str">
            <v>!</v>
          </cell>
          <cell r="AT62" t="str">
            <v>!</v>
          </cell>
          <cell r="AU62" t="str">
            <v xml:space="preserve"> </v>
          </cell>
          <cell r="AV62" t="str">
            <v xml:space="preserve"> </v>
          </cell>
          <cell r="AW62" t="str">
            <v xml:space="preserve"> </v>
          </cell>
          <cell r="AY62" t="str">
            <v>!</v>
          </cell>
          <cell r="BA62" t="str">
            <v>!</v>
          </cell>
          <cell r="BC62" t="str">
            <v>!</v>
          </cell>
          <cell r="BE62" t="str">
            <v>!</v>
          </cell>
        </row>
        <row r="63">
          <cell r="Y63" t="str">
            <v>!</v>
          </cell>
          <cell r="Z63" t="str">
            <v>!</v>
          </cell>
          <cell r="AA63">
            <v>15.61768852055757</v>
          </cell>
          <cell r="AB63" t="str">
            <v>!</v>
          </cell>
          <cell r="AC63">
            <v>14.971</v>
          </cell>
          <cell r="AD63" t="str">
            <v>!</v>
          </cell>
          <cell r="AE63" t="str">
            <v>!</v>
          </cell>
          <cell r="AF63">
            <v>15.889900000000001</v>
          </cell>
          <cell r="AG63" t="str">
            <v>!</v>
          </cell>
          <cell r="AH63">
            <v>17.5777</v>
          </cell>
          <cell r="AI63" t="str">
            <v>!</v>
          </cell>
          <cell r="AJ63">
            <v>18.601800000000001</v>
          </cell>
          <cell r="AK63" t="str">
            <v>!</v>
          </cell>
          <cell r="AL63">
            <v>16.844390986776119</v>
          </cell>
          <cell r="AM63" t="str">
            <v>!</v>
          </cell>
          <cell r="AN63">
            <v>19.844999999999999</v>
          </cell>
          <cell r="AO63">
            <v>22.821999999999999</v>
          </cell>
          <cell r="AP63">
            <v>18.716999999999999</v>
          </cell>
          <cell r="AQ63">
            <v>15.417</v>
          </cell>
          <cell r="AR63" t="str">
            <v>!</v>
          </cell>
          <cell r="AS63">
            <v>19.047041424625448</v>
          </cell>
          <cell r="AT63" t="str">
            <v>!</v>
          </cell>
          <cell r="AU63">
            <v>15</v>
          </cell>
          <cell r="AV63">
            <v>15</v>
          </cell>
          <cell r="AW63">
            <v>15</v>
          </cell>
          <cell r="AX63">
            <v>15</v>
          </cell>
          <cell r="AY63" t="str">
            <v>!</v>
          </cell>
          <cell r="AZ63">
            <v>15</v>
          </cell>
          <cell r="BA63" t="str">
            <v>!</v>
          </cell>
          <cell r="BB63">
            <v>15</v>
          </cell>
          <cell r="BC63">
            <v>15</v>
          </cell>
          <cell r="BD63">
            <v>15</v>
          </cell>
          <cell r="BE63" t="str">
            <v>!</v>
          </cell>
        </row>
        <row r="64">
          <cell r="Y64" t="str">
            <v>!</v>
          </cell>
          <cell r="Z64" t="str">
            <v>!</v>
          </cell>
          <cell r="AA64">
            <v>23.483229399999999</v>
          </cell>
          <cell r="AB64" t="str">
            <v>!</v>
          </cell>
          <cell r="AC64">
            <v>5.7363087999999998</v>
          </cell>
          <cell r="AD64" t="str">
            <v>!</v>
          </cell>
          <cell r="AE64" t="str">
            <v>!</v>
          </cell>
          <cell r="AF64">
            <v>5.8985766000000002</v>
          </cell>
          <cell r="AG64" t="str">
            <v>!</v>
          </cell>
          <cell r="AH64">
            <v>5.4847342000000001</v>
          </cell>
          <cell r="AI64" t="str">
            <v>!</v>
          </cell>
          <cell r="AJ64">
            <v>7.0299414000000002</v>
          </cell>
          <cell r="AK64" t="str">
            <v>!</v>
          </cell>
          <cell r="AL64">
            <v>24.149560999999999</v>
          </cell>
          <cell r="AM64" t="str">
            <v>!</v>
          </cell>
          <cell r="AN64">
            <v>5.4099024999999994</v>
          </cell>
          <cell r="AO64">
            <v>5.1735340000000001</v>
          </cell>
          <cell r="AP64">
            <v>6.0217817499999997</v>
          </cell>
          <cell r="AQ64">
            <v>6.0217817499999997</v>
          </cell>
          <cell r="AR64" t="str">
            <v>!</v>
          </cell>
          <cell r="AS64">
            <v>22.626999999999999</v>
          </cell>
          <cell r="AT64" t="str">
            <v>!</v>
          </cell>
          <cell r="AU64">
            <v>5.5236625000000004</v>
          </cell>
          <cell r="AV64">
            <v>5.5236625000000004</v>
          </cell>
          <cell r="AW64">
            <v>5.5236625000000004</v>
          </cell>
          <cell r="AX64">
            <v>5.5236625000000004</v>
          </cell>
          <cell r="AY64" t="str">
            <v>!</v>
          </cell>
          <cell r="AZ64">
            <v>22.094650000000001</v>
          </cell>
          <cell r="BA64" t="str">
            <v>!</v>
          </cell>
          <cell r="BB64">
            <v>18.696299999999997</v>
          </cell>
          <cell r="BC64" t="str">
            <v>!</v>
          </cell>
          <cell r="BD64">
            <v>11.819500000000001</v>
          </cell>
          <cell r="BE64" t="str">
            <v>!</v>
          </cell>
        </row>
        <row r="65">
          <cell r="Y65" t="str">
            <v>!</v>
          </cell>
          <cell r="Z65" t="str">
            <v>!</v>
          </cell>
          <cell r="AA65">
            <v>366.75376222599999</v>
          </cell>
          <cell r="AB65" t="str">
            <v>!</v>
          </cell>
          <cell r="AC65">
            <v>85.878279044799996</v>
          </cell>
          <cell r="AD65" t="str">
            <v>!</v>
          </cell>
          <cell r="AE65" t="str">
            <v>!</v>
          </cell>
          <cell r="AF65">
            <v>93.72779231634</v>
          </cell>
          <cell r="AG65" t="str">
            <v>!</v>
          </cell>
          <cell r="AH65">
            <v>96.409012347339996</v>
          </cell>
          <cell r="AI65" t="str">
            <v>!</v>
          </cell>
          <cell r="AJ65">
            <v>130.76956393452002</v>
          </cell>
          <cell r="AK65" t="str">
            <v>!</v>
          </cell>
          <cell r="AL65">
            <v>406.78464764300003</v>
          </cell>
          <cell r="AM65" t="str">
            <v>!</v>
          </cell>
          <cell r="AN65">
            <v>107.35951511249998</v>
          </cell>
          <cell r="AO65">
            <v>118.07039294799999</v>
          </cell>
          <cell r="AP65">
            <v>112.70968901474998</v>
          </cell>
          <cell r="AQ65">
            <v>92.837809239750001</v>
          </cell>
          <cell r="AR65" t="str">
            <v>!</v>
          </cell>
          <cell r="AS65">
            <v>430.977406315</v>
          </cell>
          <cell r="AT65" t="str">
            <v>!</v>
          </cell>
          <cell r="AU65">
            <v>82.854937500000005</v>
          </cell>
          <cell r="AV65">
            <v>82.854937500000005</v>
          </cell>
          <cell r="AW65">
            <v>82.854937500000005</v>
          </cell>
          <cell r="AX65">
            <v>82.854937500000005</v>
          </cell>
          <cell r="AY65" t="str">
            <v>!</v>
          </cell>
          <cell r="AZ65">
            <v>331.41975000000002</v>
          </cell>
          <cell r="BA65" t="str">
            <v>!</v>
          </cell>
          <cell r="BB65">
            <v>280.44449999999995</v>
          </cell>
          <cell r="BC65" t="str">
            <v>!</v>
          </cell>
          <cell r="BD65">
            <v>177.29250000000002</v>
          </cell>
          <cell r="BE65" t="str">
            <v>!</v>
          </cell>
        </row>
        <row r="66">
          <cell r="Y66" t="str">
            <v>!</v>
          </cell>
          <cell r="Z66" t="str">
            <v>!</v>
          </cell>
          <cell r="AB66" t="str">
            <v>!</v>
          </cell>
          <cell r="AD66" t="str">
            <v>!</v>
          </cell>
          <cell r="AE66" t="str">
            <v>!</v>
          </cell>
          <cell r="AG66" t="str">
            <v>!</v>
          </cell>
          <cell r="AI66" t="str">
            <v>!</v>
          </cell>
          <cell r="AK66" t="str">
            <v>!</v>
          </cell>
          <cell r="AM66" t="str">
            <v>!</v>
          </cell>
          <cell r="AN66" t="str">
            <v xml:space="preserve"> </v>
          </cell>
          <cell r="AO66" t="str">
            <v xml:space="preserve"> </v>
          </cell>
          <cell r="AR66" t="str">
            <v>!</v>
          </cell>
          <cell r="AT66" t="str">
            <v>!</v>
          </cell>
          <cell r="AU66" t="str">
            <v xml:space="preserve"> </v>
          </cell>
          <cell r="AV66" t="str">
            <v xml:space="preserve"> </v>
          </cell>
          <cell r="AW66" t="str">
            <v xml:space="preserve"> </v>
          </cell>
          <cell r="AX66" t="str">
            <v xml:space="preserve"> </v>
          </cell>
          <cell r="AY66" t="str">
            <v>!</v>
          </cell>
          <cell r="BA66" t="str">
            <v>!</v>
          </cell>
          <cell r="BC66" t="str">
            <v>!</v>
          </cell>
          <cell r="BE66" t="str">
            <v>!</v>
          </cell>
        </row>
        <row r="67">
          <cell r="Y67" t="str">
            <v>!</v>
          </cell>
          <cell r="Z67" t="str">
            <v>!</v>
          </cell>
          <cell r="AA67">
            <v>15.602713511599134</v>
          </cell>
          <cell r="AB67" t="str">
            <v>!</v>
          </cell>
          <cell r="AC67">
            <v>15.526199999999999</v>
          </cell>
          <cell r="AD67" t="str">
            <v>!</v>
          </cell>
          <cell r="AE67" t="str">
            <v>!</v>
          </cell>
          <cell r="AF67">
            <v>16.078099999999999</v>
          </cell>
          <cell r="AG67" t="str">
            <v>!</v>
          </cell>
          <cell r="AH67">
            <v>17.923500000000001</v>
          </cell>
          <cell r="AI67" t="str">
            <v>!</v>
          </cell>
          <cell r="AJ67">
            <v>17.484000000000002</v>
          </cell>
          <cell r="AK67" t="str">
            <v>!</v>
          </cell>
          <cell r="AL67">
            <v>16.670855311626134</v>
          </cell>
          <cell r="AM67" t="str">
            <v>!</v>
          </cell>
          <cell r="AN67">
            <v>20.513999999999999</v>
          </cell>
          <cell r="AO67">
            <v>22.667400000000001</v>
          </cell>
          <cell r="AP67">
            <v>18.701000000000001</v>
          </cell>
          <cell r="AQ67">
            <v>15.358000000000001</v>
          </cell>
          <cell r="AR67" t="str">
            <v>!</v>
          </cell>
          <cell r="AS67">
            <v>19.712427567291222</v>
          </cell>
          <cell r="AT67" t="str">
            <v>!</v>
          </cell>
          <cell r="AU67">
            <v>15</v>
          </cell>
          <cell r="AV67">
            <v>15</v>
          </cell>
          <cell r="AW67">
            <v>15</v>
          </cell>
          <cell r="AX67">
            <v>15</v>
          </cell>
          <cell r="AY67" t="str">
            <v>!</v>
          </cell>
          <cell r="AZ67">
            <v>15</v>
          </cell>
          <cell r="BA67" t="str">
            <v>!</v>
          </cell>
          <cell r="BB67">
            <v>15</v>
          </cell>
          <cell r="BC67">
            <v>15</v>
          </cell>
          <cell r="BD67">
            <v>15</v>
          </cell>
          <cell r="BE67" t="str">
            <v>!</v>
          </cell>
        </row>
        <row r="68">
          <cell r="Y68" t="str">
            <v>!</v>
          </cell>
          <cell r="Z68" t="str">
            <v>!</v>
          </cell>
          <cell r="AA68">
            <v>12.527154599999999</v>
          </cell>
          <cell r="AB68" t="str">
            <v>!</v>
          </cell>
          <cell r="AC68">
            <v>3.0645747999999999</v>
          </cell>
          <cell r="AD68" t="str">
            <v>!</v>
          </cell>
          <cell r="AE68" t="str">
            <v>!</v>
          </cell>
          <cell r="AF68">
            <v>3.0099881000000002</v>
          </cell>
          <cell r="AG68" t="str">
            <v>!</v>
          </cell>
          <cell r="AH68">
            <v>2.6789098999999998</v>
          </cell>
          <cell r="AI68" t="str">
            <v>!</v>
          </cell>
          <cell r="AJ68">
            <v>2.3813056000000001</v>
          </cell>
          <cell r="AK68" t="str">
            <v>!</v>
          </cell>
          <cell r="AL68">
            <v>11.134778400000002</v>
          </cell>
          <cell r="AM68" t="str">
            <v>!</v>
          </cell>
          <cell r="AN68">
            <v>4.2882372999999996</v>
          </cell>
          <cell r="AO68">
            <v>2.9826514</v>
          </cell>
          <cell r="AP68">
            <v>2.4129786499999999</v>
          </cell>
          <cell r="AQ68">
            <v>2.2529786499999997</v>
          </cell>
          <cell r="AR68" t="str">
            <v>!</v>
          </cell>
          <cell r="AS68">
            <v>11.936845999999999</v>
          </cell>
          <cell r="AT68" t="str">
            <v>!</v>
          </cell>
          <cell r="AU68">
            <v>2.8083375000000004</v>
          </cell>
          <cell r="AV68">
            <v>2.8083375000000004</v>
          </cell>
          <cell r="AW68">
            <v>2.8083375000000004</v>
          </cell>
          <cell r="AX68">
            <v>2.8083375000000004</v>
          </cell>
          <cell r="AY68" t="str">
            <v>!</v>
          </cell>
          <cell r="AZ68">
            <v>8.6445000000000007</v>
          </cell>
          <cell r="BA68" t="str">
            <v>!</v>
          </cell>
          <cell r="BB68">
            <v>9.6297000000000015</v>
          </cell>
          <cell r="BC68" t="str">
            <v>!</v>
          </cell>
          <cell r="BD68">
            <v>6.0305</v>
          </cell>
          <cell r="BE68" t="str">
            <v>!</v>
          </cell>
        </row>
        <row r="69">
          <cell r="Y69" t="str">
            <v>!</v>
          </cell>
          <cell r="Z69" t="str">
            <v>!</v>
          </cell>
          <cell r="AA69">
            <v>195.45760433931125</v>
          </cell>
          <cell r="AB69" t="str">
            <v>!</v>
          </cell>
          <cell r="AC69">
            <v>47.58120125976</v>
          </cell>
          <cell r="AD69" t="str">
            <v>!</v>
          </cell>
          <cell r="AE69" t="str">
            <v>!</v>
          </cell>
          <cell r="AF69">
            <v>48.394889670609999</v>
          </cell>
          <cell r="AG69" t="str">
            <v>!</v>
          </cell>
          <cell r="AH69">
            <v>48.015441592649999</v>
          </cell>
          <cell r="AI69" t="str">
            <v>!</v>
          </cell>
          <cell r="AJ69">
            <v>41.634747110400006</v>
          </cell>
          <cell r="AK69" t="str">
            <v>!</v>
          </cell>
          <cell r="AL69">
            <v>185.62627963341998</v>
          </cell>
          <cell r="AM69" t="str">
            <v>!</v>
          </cell>
          <cell r="AN69">
            <v>87.968899972199992</v>
          </cell>
          <cell r="AO69">
            <v>67.608952344360006</v>
          </cell>
          <cell r="AP69">
            <v>45.125113733649997</v>
          </cell>
          <cell r="AQ69">
            <v>34.601246106699996</v>
          </cell>
          <cell r="AR69" t="str">
            <v>!</v>
          </cell>
          <cell r="AS69">
            <v>235.30421215690995</v>
          </cell>
          <cell r="AT69" t="str">
            <v>!</v>
          </cell>
          <cell r="AU69">
            <v>42.125062500000006</v>
          </cell>
          <cell r="AV69">
            <v>42.125062500000006</v>
          </cell>
          <cell r="AW69">
            <v>42.125062500000006</v>
          </cell>
          <cell r="AX69">
            <v>42.125062500000006</v>
          </cell>
          <cell r="AY69" t="str">
            <v>!</v>
          </cell>
          <cell r="AZ69">
            <v>168.50025000000002</v>
          </cell>
          <cell r="BA69" t="str">
            <v>!</v>
          </cell>
          <cell r="BB69">
            <v>144.44550000000001</v>
          </cell>
          <cell r="BC69" t="str">
            <v>!</v>
          </cell>
          <cell r="BD69">
            <v>90.457499999999996</v>
          </cell>
          <cell r="BE69" t="str">
            <v>!</v>
          </cell>
        </row>
        <row r="70">
          <cell r="Y70" t="str">
            <v>!</v>
          </cell>
          <cell r="Z70" t="str">
            <v>!</v>
          </cell>
          <cell r="AB70" t="str">
            <v>!</v>
          </cell>
          <cell r="AD70" t="str">
            <v>!</v>
          </cell>
          <cell r="AE70" t="str">
            <v>!</v>
          </cell>
          <cell r="AG70" t="str">
            <v>!</v>
          </cell>
          <cell r="AI70" t="str">
            <v>!</v>
          </cell>
          <cell r="AK70" t="str">
            <v>!</v>
          </cell>
          <cell r="AM70" t="str">
            <v>!</v>
          </cell>
          <cell r="AN70" t="str">
            <v xml:space="preserve"> </v>
          </cell>
          <cell r="AO70" t="str">
            <v xml:space="preserve"> </v>
          </cell>
          <cell r="AP70" t="str">
            <v xml:space="preserve"> </v>
          </cell>
          <cell r="AQ70" t="str">
            <v xml:space="preserve"> </v>
          </cell>
          <cell r="AR70" t="str">
            <v>!</v>
          </cell>
          <cell r="AT70" t="str">
            <v>!</v>
          </cell>
          <cell r="AU70" t="str">
            <v xml:space="preserve"> </v>
          </cell>
          <cell r="AV70" t="str">
            <v xml:space="preserve"> </v>
          </cell>
          <cell r="AW70" t="str">
            <v xml:space="preserve"> </v>
          </cell>
          <cell r="AX70" t="str">
            <v xml:space="preserve"> </v>
          </cell>
          <cell r="AY70" t="str">
            <v>!</v>
          </cell>
          <cell r="BA70" t="str">
            <v>!</v>
          </cell>
          <cell r="BC70" t="str">
            <v>!</v>
          </cell>
          <cell r="BE70" t="str">
            <v>!</v>
          </cell>
        </row>
        <row r="71">
          <cell r="Y71" t="str">
            <v>!</v>
          </cell>
          <cell r="Z71" t="str">
            <v>!</v>
          </cell>
          <cell r="AB71" t="str">
            <v>!</v>
          </cell>
          <cell r="AD71" t="str">
            <v>!</v>
          </cell>
          <cell r="AE71" t="str">
            <v>!</v>
          </cell>
          <cell r="AG71" t="str">
            <v>!</v>
          </cell>
          <cell r="AI71" t="str">
            <v>!</v>
          </cell>
          <cell r="AK71" t="str">
            <v>!</v>
          </cell>
          <cell r="AM71" t="str">
            <v>!</v>
          </cell>
          <cell r="AN71" t="str">
            <v xml:space="preserve"> </v>
          </cell>
          <cell r="AO71" t="str">
            <v xml:space="preserve"> </v>
          </cell>
          <cell r="AP71" t="str">
            <v xml:space="preserve"> </v>
          </cell>
          <cell r="AQ71" t="str">
            <v xml:space="preserve"> </v>
          </cell>
          <cell r="AR71" t="str">
            <v>!</v>
          </cell>
          <cell r="AT71" t="str">
            <v>!</v>
          </cell>
          <cell r="AU71" t="str">
            <v xml:space="preserve"> </v>
          </cell>
          <cell r="AV71" t="str">
            <v xml:space="preserve"> </v>
          </cell>
          <cell r="AW71" t="str">
            <v xml:space="preserve"> </v>
          </cell>
          <cell r="AX71" t="str">
            <v xml:space="preserve"> </v>
          </cell>
          <cell r="AY71" t="str">
            <v>!</v>
          </cell>
          <cell r="BA71" t="str">
            <v>!</v>
          </cell>
          <cell r="BC71" t="str">
            <v>!</v>
          </cell>
          <cell r="BE71" t="str">
            <v>!</v>
          </cell>
        </row>
        <row r="72">
          <cell r="Y72" t="str">
            <v>!</v>
          </cell>
          <cell r="Z72" t="str">
            <v>!</v>
          </cell>
          <cell r="AB72" t="str">
            <v>!</v>
          </cell>
          <cell r="AD72" t="str">
            <v>!</v>
          </cell>
          <cell r="AE72" t="str">
            <v>!</v>
          </cell>
          <cell r="AG72" t="str">
            <v>!</v>
          </cell>
          <cell r="AI72" t="str">
            <v>!</v>
          </cell>
          <cell r="AK72" t="str">
            <v>!</v>
          </cell>
          <cell r="AM72" t="str">
            <v>!</v>
          </cell>
          <cell r="AN72" t="str">
            <v xml:space="preserve"> </v>
          </cell>
          <cell r="AO72" t="str">
            <v xml:space="preserve"> </v>
          </cell>
          <cell r="AP72" t="str">
            <v xml:space="preserve"> </v>
          </cell>
          <cell r="AR72" t="str">
            <v>!</v>
          </cell>
          <cell r="AT72" t="str">
            <v>!</v>
          </cell>
          <cell r="AU72" t="str">
            <v xml:space="preserve"> </v>
          </cell>
          <cell r="AV72" t="str">
            <v xml:space="preserve"> </v>
          </cell>
          <cell r="AW72" t="str">
            <v xml:space="preserve"> </v>
          </cell>
          <cell r="AX72" t="str">
            <v xml:space="preserve"> </v>
          </cell>
          <cell r="AY72" t="str">
            <v>!</v>
          </cell>
          <cell r="BA72" t="str">
            <v>!</v>
          </cell>
          <cell r="BC72" t="str">
            <v>!</v>
          </cell>
          <cell r="BE72" t="str">
            <v>!</v>
          </cell>
        </row>
        <row r="73">
          <cell r="Y73">
            <v>0</v>
          </cell>
          <cell r="Z73" t="str">
            <v>!</v>
          </cell>
          <cell r="AA73">
            <v>387.35401222600001</v>
          </cell>
          <cell r="AB73" t="str">
            <v>!</v>
          </cell>
          <cell r="AC73">
            <v>95.833418448559996</v>
          </cell>
          <cell r="AD73" t="str">
            <v>!</v>
          </cell>
          <cell r="AE73" t="str">
            <v>!</v>
          </cell>
          <cell r="AF73">
            <v>110.99796844613999</v>
          </cell>
          <cell r="AG73" t="str">
            <v>!</v>
          </cell>
          <cell r="AH73">
            <v>104.38601736298999</v>
          </cell>
          <cell r="AI73" t="str">
            <v>!</v>
          </cell>
          <cell r="AJ73">
            <v>142.39438230528003</v>
          </cell>
          <cell r="AK73" t="str">
            <v>!</v>
          </cell>
          <cell r="AL73">
            <v>453.61178656297</v>
          </cell>
          <cell r="AM73" t="str">
            <v>!</v>
          </cell>
          <cell r="AN73">
            <v>117.93901328999998</v>
          </cell>
          <cell r="AO73">
            <v>134.1660664824</v>
          </cell>
          <cell r="AP73">
            <v>125.74587787474998</v>
          </cell>
          <cell r="AQ73">
            <v>103.64501243975</v>
          </cell>
          <cell r="AR73" t="str">
            <v>!</v>
          </cell>
          <cell r="AS73">
            <v>481.4959700869</v>
          </cell>
          <cell r="AT73" t="str">
            <v>!</v>
          </cell>
          <cell r="AU73">
            <v>86.464937500000005</v>
          </cell>
          <cell r="AV73">
            <v>86.464937500000005</v>
          </cell>
          <cell r="AW73">
            <v>86.464937500000005</v>
          </cell>
          <cell r="AX73">
            <v>86.464937500000005</v>
          </cell>
          <cell r="AY73" t="str">
            <v>!</v>
          </cell>
          <cell r="AZ73">
            <v>345.85975000000002</v>
          </cell>
          <cell r="BA73" t="str">
            <v>!</v>
          </cell>
          <cell r="BB73">
            <v>294.88449999999995</v>
          </cell>
          <cell r="BC73" t="str">
            <v>!</v>
          </cell>
          <cell r="BD73">
            <v>191.73250000000002</v>
          </cell>
          <cell r="BE73" t="str">
            <v>!</v>
          </cell>
        </row>
        <row r="74">
          <cell r="Y74" t="str">
            <v>!</v>
          </cell>
          <cell r="Z74" t="str">
            <v>!</v>
          </cell>
          <cell r="AA74">
            <v>197.25809510033119</v>
          </cell>
          <cell r="AB74" t="str">
            <v>!</v>
          </cell>
          <cell r="AC74">
            <v>47.408792106502631</v>
          </cell>
          <cell r="AD74" t="str">
            <v>!</v>
          </cell>
          <cell r="AE74" t="str">
            <v>!</v>
          </cell>
          <cell r="AF74">
            <v>54.651548033374254</v>
          </cell>
          <cell r="AG74" t="str">
            <v>!</v>
          </cell>
          <cell r="AH74">
            <v>52.714938768309942</v>
          </cell>
          <cell r="AI74" t="str">
            <v>!</v>
          </cell>
          <cell r="AJ74">
            <v>73.333106887219216</v>
          </cell>
          <cell r="AK74" t="str">
            <v>!</v>
          </cell>
          <cell r="AL74">
            <v>228.10838579540604</v>
          </cell>
          <cell r="AM74" t="str">
            <v>!</v>
          </cell>
          <cell r="AN74">
            <v>59.997227206809043</v>
          </cell>
          <cell r="AO74">
            <v>69.412961151733356</v>
          </cell>
          <cell r="AP74">
            <v>67.90277405236499</v>
          </cell>
          <cell r="AQ74">
            <v>55.968306717465005</v>
          </cell>
          <cell r="AR74" t="str">
            <v>!</v>
          </cell>
          <cell r="AS74">
            <v>253.51725817015458</v>
          </cell>
          <cell r="AT74" t="str">
            <v>!</v>
          </cell>
          <cell r="AU74">
            <v>43.232468750000002</v>
          </cell>
          <cell r="AV74">
            <v>43.232468750000002</v>
          </cell>
          <cell r="AW74">
            <v>43.232468750000002</v>
          </cell>
          <cell r="AX74">
            <v>43.232468750000002</v>
          </cell>
          <cell r="AY74" t="str">
            <v>!</v>
          </cell>
          <cell r="AZ74">
            <v>172.92987500000001</v>
          </cell>
          <cell r="BA74" t="str">
            <v>!</v>
          </cell>
          <cell r="BB74">
            <v>141.54455999999996</v>
          </cell>
          <cell r="BC74" t="str">
            <v>!</v>
          </cell>
          <cell r="BD74">
            <v>92.031600000000012</v>
          </cell>
          <cell r="BE74" t="str">
            <v>!</v>
          </cell>
        </row>
        <row r="75">
          <cell r="Y75" t="str">
            <v>!</v>
          </cell>
          <cell r="Z75" t="str">
            <v>!</v>
          </cell>
          <cell r="AB75" t="str">
            <v>!</v>
          </cell>
          <cell r="AD75" t="str">
            <v>!</v>
          </cell>
          <cell r="AE75" t="str">
            <v>!</v>
          </cell>
          <cell r="AG75" t="str">
            <v>!</v>
          </cell>
          <cell r="AI75" t="str">
            <v>!</v>
          </cell>
          <cell r="AK75" t="str">
            <v>!</v>
          </cell>
          <cell r="AM75" t="str">
            <v>!</v>
          </cell>
          <cell r="AN75" t="str">
            <v xml:space="preserve"> </v>
          </cell>
          <cell r="AO75" t="str">
            <v xml:space="preserve"> </v>
          </cell>
          <cell r="AP75" t="str">
            <v xml:space="preserve"> </v>
          </cell>
          <cell r="AQ75" t="str">
            <v xml:space="preserve"> </v>
          </cell>
          <cell r="AR75" t="str">
            <v>!</v>
          </cell>
          <cell r="AT75" t="str">
            <v>!</v>
          </cell>
          <cell r="AU75" t="str">
            <v xml:space="preserve"> </v>
          </cell>
          <cell r="AV75" t="str">
            <v xml:space="preserve"> </v>
          </cell>
          <cell r="AW75" t="str">
            <v xml:space="preserve"> </v>
          </cell>
          <cell r="AX75" t="str">
            <v xml:space="preserve"> </v>
          </cell>
          <cell r="AY75" t="str">
            <v>!</v>
          </cell>
          <cell r="BA75" t="str">
            <v>!</v>
          </cell>
          <cell r="BC75" t="str">
            <v>!</v>
          </cell>
          <cell r="BE75" t="str">
            <v>!</v>
          </cell>
        </row>
        <row r="76">
          <cell r="Y76" t="str">
            <v>!</v>
          </cell>
          <cell r="Z76" t="str">
            <v>!</v>
          </cell>
          <cell r="AA76">
            <v>195.90267613399999</v>
          </cell>
          <cell r="AB76" t="str">
            <v>!</v>
          </cell>
          <cell r="AC76">
            <v>47.58120125976</v>
          </cell>
          <cell r="AD76" t="str">
            <v>!</v>
          </cell>
          <cell r="AE76" t="str">
            <v>!</v>
          </cell>
          <cell r="AF76">
            <v>48.394889670609999</v>
          </cell>
          <cell r="AG76" t="str">
            <v>!</v>
          </cell>
          <cell r="AH76">
            <v>48.015441592649999</v>
          </cell>
          <cell r="AI76" t="str">
            <v>!</v>
          </cell>
          <cell r="AJ76">
            <v>41.634747110400006</v>
          </cell>
          <cell r="AK76" t="str">
            <v>!</v>
          </cell>
          <cell r="AL76">
            <v>185.62627963341998</v>
          </cell>
          <cell r="AM76" t="str">
            <v>!</v>
          </cell>
          <cell r="AN76">
            <v>87.968899972199992</v>
          </cell>
          <cell r="AO76">
            <v>67.608952344360006</v>
          </cell>
          <cell r="AP76">
            <v>45.125113733649997</v>
          </cell>
          <cell r="AQ76">
            <v>34.601246106699996</v>
          </cell>
          <cell r="AR76" t="str">
            <v>!</v>
          </cell>
          <cell r="AS76">
            <v>235.30421215690995</v>
          </cell>
          <cell r="AT76" t="str">
            <v>!</v>
          </cell>
          <cell r="AU76">
            <v>42.125062500000006</v>
          </cell>
          <cell r="AV76">
            <v>42.125062500000006</v>
          </cell>
          <cell r="AW76">
            <v>42.125062500000006</v>
          </cell>
          <cell r="AX76">
            <v>42.125062500000006</v>
          </cell>
          <cell r="AY76" t="str">
            <v>!</v>
          </cell>
          <cell r="AZ76">
            <v>168.50025000000002</v>
          </cell>
          <cell r="BA76" t="str">
            <v>!</v>
          </cell>
          <cell r="BB76">
            <v>144.44550000000001</v>
          </cell>
          <cell r="BC76" t="str">
            <v>!</v>
          </cell>
          <cell r="BD76">
            <v>90.457499999999996</v>
          </cell>
          <cell r="BE76" t="str">
            <v>!</v>
          </cell>
        </row>
        <row r="77">
          <cell r="Y77" t="str">
            <v>!</v>
          </cell>
          <cell r="Z77" t="str">
            <v>!</v>
          </cell>
          <cell r="AA77">
            <v>99.400748582424796</v>
          </cell>
          <cell r="AB77" t="str">
            <v>!</v>
          </cell>
          <cell r="AC77">
            <v>23.538420263203271</v>
          </cell>
          <cell r="AD77" t="str">
            <v>!</v>
          </cell>
          <cell r="AE77" t="str">
            <v>!</v>
          </cell>
          <cell r="AF77">
            <v>23.827964371136794</v>
          </cell>
          <cell r="AG77" t="str">
            <v>!</v>
          </cell>
          <cell r="AH77">
            <v>24.247798004288249</v>
          </cell>
          <cell r="AI77" t="str">
            <v>!</v>
          </cell>
          <cell r="AJ77">
            <v>21.441894761856005</v>
          </cell>
          <cell r="AK77" t="str">
            <v>!</v>
          </cell>
          <cell r="AL77">
            <v>93.056077400484327</v>
          </cell>
          <cell r="AM77" t="str">
            <v>!</v>
          </cell>
          <cell r="AN77">
            <v>44.751010980457743</v>
          </cell>
          <cell r="AO77">
            <v>34.978573238592155</v>
          </cell>
          <cell r="AP77">
            <v>24.367561416170997</v>
          </cell>
          <cell r="AQ77">
            <v>18.684672897617997</v>
          </cell>
          <cell r="AR77" t="str">
            <v>!</v>
          </cell>
          <cell r="AS77">
            <v>123.89237378485623</v>
          </cell>
          <cell r="AT77" t="str">
            <v>!</v>
          </cell>
          <cell r="AU77">
            <v>21.062531250000003</v>
          </cell>
          <cell r="AV77">
            <v>21.062531250000003</v>
          </cell>
          <cell r="AW77">
            <v>21.062531250000003</v>
          </cell>
          <cell r="AX77">
            <v>21.062531250000003</v>
          </cell>
          <cell r="AY77" t="str">
            <v>!</v>
          </cell>
          <cell r="AZ77">
            <v>84.250125000000011</v>
          </cell>
          <cell r="BA77" t="str">
            <v>!</v>
          </cell>
          <cell r="BB77">
            <v>69.333840000000009</v>
          </cell>
          <cell r="BC77" t="str">
            <v>!</v>
          </cell>
          <cell r="BD77">
            <v>43.419599999999996</v>
          </cell>
          <cell r="BE77" t="str">
            <v>!</v>
          </cell>
        </row>
        <row r="78">
          <cell r="Y78" t="str">
            <v>!</v>
          </cell>
          <cell r="Z78" t="str">
            <v>!</v>
          </cell>
          <cell r="AB78" t="str">
            <v>!</v>
          </cell>
          <cell r="AD78" t="str">
            <v>!</v>
          </cell>
          <cell r="AE78" t="str">
            <v>!</v>
          </cell>
          <cell r="AG78" t="str">
            <v>!</v>
          </cell>
          <cell r="AI78" t="str">
            <v>!</v>
          </cell>
          <cell r="AK78" t="str">
            <v>!</v>
          </cell>
          <cell r="AM78" t="str">
            <v>!</v>
          </cell>
          <cell r="AN78" t="str">
            <v xml:space="preserve"> </v>
          </cell>
          <cell r="AO78" t="str">
            <v xml:space="preserve"> </v>
          </cell>
          <cell r="AP78" t="str">
            <v xml:space="preserve"> </v>
          </cell>
          <cell r="AQ78" t="str">
            <v xml:space="preserve"> </v>
          </cell>
          <cell r="AR78" t="str">
            <v>!</v>
          </cell>
          <cell r="AT78" t="str">
            <v>!</v>
          </cell>
          <cell r="AU78" t="str">
            <v xml:space="preserve"> </v>
          </cell>
          <cell r="AV78" t="str">
            <v xml:space="preserve"> </v>
          </cell>
          <cell r="AW78" t="str">
            <v xml:space="preserve"> </v>
          </cell>
          <cell r="AX78" t="str">
            <v xml:space="preserve"> </v>
          </cell>
          <cell r="AY78" t="str">
            <v>!</v>
          </cell>
          <cell r="BA78" t="str">
            <v>!</v>
          </cell>
          <cell r="BC78" t="str">
            <v>!</v>
          </cell>
          <cell r="BE78" t="str">
            <v>!</v>
          </cell>
        </row>
        <row r="79">
          <cell r="Y79" t="str">
            <v>!</v>
          </cell>
          <cell r="Z79" t="str">
            <v>!</v>
          </cell>
          <cell r="AA79">
            <v>583.25668836</v>
          </cell>
          <cell r="AB79" t="str">
            <v>!</v>
          </cell>
          <cell r="AC79">
            <v>143.41461970832</v>
          </cell>
          <cell r="AD79" t="str">
            <v>!</v>
          </cell>
          <cell r="AE79" t="str">
            <v>!</v>
          </cell>
          <cell r="AF79">
            <v>159.39285811675001</v>
          </cell>
          <cell r="AG79" t="str">
            <v>!</v>
          </cell>
          <cell r="AH79">
            <v>152.40145895563998</v>
          </cell>
          <cell r="AI79" t="str">
            <v>!</v>
          </cell>
          <cell r="AJ79">
            <v>184.02912941568005</v>
          </cell>
          <cell r="AK79" t="str">
            <v>!</v>
          </cell>
          <cell r="AL79">
            <v>639.23806619639004</v>
          </cell>
          <cell r="AM79" t="str">
            <v>!</v>
          </cell>
          <cell r="AN79">
            <v>205.90791326219997</v>
          </cell>
          <cell r="AO79">
            <v>201.77501882676</v>
          </cell>
          <cell r="AP79">
            <v>170.87099160839998</v>
          </cell>
          <cell r="AQ79">
            <v>138.24625854645001</v>
          </cell>
          <cell r="AR79" t="str">
            <v>!</v>
          </cell>
          <cell r="AS79">
            <v>716.80018224381001</v>
          </cell>
          <cell r="AT79" t="str">
            <v>!</v>
          </cell>
          <cell r="AU79">
            <v>128.59</v>
          </cell>
          <cell r="AV79">
            <v>128.59</v>
          </cell>
          <cell r="AW79">
            <v>128.59</v>
          </cell>
          <cell r="AX79">
            <v>128.59</v>
          </cell>
          <cell r="AY79" t="str">
            <v>!</v>
          </cell>
          <cell r="AZ79">
            <v>514.36</v>
          </cell>
          <cell r="BA79" t="str">
            <v>!</v>
          </cell>
          <cell r="BB79">
            <v>439.32999999999993</v>
          </cell>
          <cell r="BC79" t="str">
            <v>!</v>
          </cell>
          <cell r="BD79">
            <v>282.19</v>
          </cell>
          <cell r="BE79" t="str">
            <v>!</v>
          </cell>
        </row>
        <row r="80">
          <cell r="Y80" t="str">
            <v>!</v>
          </cell>
          <cell r="Z80" t="str">
            <v>!</v>
          </cell>
          <cell r="AA80">
            <v>296.65884368275601</v>
          </cell>
          <cell r="AB80" t="str">
            <v>!</v>
          </cell>
          <cell r="AC80">
            <v>70.947212369705909</v>
          </cell>
          <cell r="AD80" t="str">
            <v>!</v>
          </cell>
          <cell r="AE80" t="str">
            <v>!</v>
          </cell>
          <cell r="AF80">
            <v>78.479512404511041</v>
          </cell>
          <cell r="AG80" t="str">
            <v>!</v>
          </cell>
          <cell r="AH80">
            <v>76.962736772598191</v>
          </cell>
          <cell r="AI80" t="str">
            <v>!</v>
          </cell>
          <cell r="AJ80">
            <v>94.775001649075222</v>
          </cell>
          <cell r="AK80" t="str">
            <v>!</v>
          </cell>
          <cell r="AL80">
            <v>321.16446319589033</v>
          </cell>
          <cell r="AM80" t="str">
            <v>!</v>
          </cell>
          <cell r="AN80">
            <v>104.74823818726679</v>
          </cell>
          <cell r="AO80">
            <v>104.39153439032552</v>
          </cell>
          <cell r="AP80">
            <v>92.27033546853599</v>
          </cell>
          <cell r="AQ80">
            <v>74.652979615082998</v>
          </cell>
          <cell r="AR80" t="str">
            <v>!</v>
          </cell>
          <cell r="AS80">
            <v>377.40963195501081</v>
          </cell>
          <cell r="AT80" t="str">
            <v>!</v>
          </cell>
          <cell r="AU80">
            <v>64.295000000000002</v>
          </cell>
          <cell r="AV80">
            <v>64.295000000000002</v>
          </cell>
          <cell r="AW80">
            <v>64.295000000000002</v>
          </cell>
          <cell r="AX80">
            <v>64.295000000000002</v>
          </cell>
          <cell r="AY80" t="str">
            <v>!</v>
          </cell>
          <cell r="AZ80">
            <v>257.18</v>
          </cell>
          <cell r="BA80" t="str">
            <v>!</v>
          </cell>
          <cell r="BB80">
            <v>210.87839999999997</v>
          </cell>
          <cell r="BC80" t="str">
            <v>!</v>
          </cell>
          <cell r="BD80">
            <v>135.4512</v>
          </cell>
          <cell r="BE80" t="str">
            <v>!</v>
          </cell>
        </row>
        <row r="81">
          <cell r="Y81" t="str">
            <v>!</v>
          </cell>
          <cell r="Z81" t="str">
            <v>!</v>
          </cell>
          <cell r="AB81" t="str">
            <v>!</v>
          </cell>
          <cell r="AD81" t="str">
            <v>!</v>
          </cell>
          <cell r="AE81" t="str">
            <v>!</v>
          </cell>
          <cell r="AG81" t="str">
            <v>!</v>
          </cell>
          <cell r="AI81" t="str">
            <v>!</v>
          </cell>
          <cell r="AK81" t="str">
            <v>!</v>
          </cell>
          <cell r="AM81" t="str">
            <v>!</v>
          </cell>
          <cell r="AN81" t="str">
            <v xml:space="preserve"> </v>
          </cell>
          <cell r="AO81" t="str">
            <v xml:space="preserve"> </v>
          </cell>
          <cell r="AP81" t="str">
            <v xml:space="preserve"> </v>
          </cell>
          <cell r="AQ81" t="str">
            <v xml:space="preserve"> </v>
          </cell>
          <cell r="AR81" t="str">
            <v>!</v>
          </cell>
          <cell r="AT81" t="str">
            <v>!</v>
          </cell>
          <cell r="AU81" t="str">
            <v xml:space="preserve"> </v>
          </cell>
          <cell r="AV81" t="str">
            <v xml:space="preserve"> </v>
          </cell>
          <cell r="AW81" t="str">
            <v xml:space="preserve"> </v>
          </cell>
          <cell r="AX81" t="str">
            <v xml:space="preserve"> </v>
          </cell>
          <cell r="AY81" t="str">
            <v>!</v>
          </cell>
          <cell r="BA81" t="str">
            <v>!</v>
          </cell>
          <cell r="BC81" t="str">
            <v>!</v>
          </cell>
          <cell r="BE81" t="str">
            <v>!</v>
          </cell>
        </row>
        <row r="82">
          <cell r="Y82" t="str">
            <v>!</v>
          </cell>
          <cell r="Z82" t="str">
            <v>!</v>
          </cell>
          <cell r="AB82" t="str">
            <v>!</v>
          </cell>
          <cell r="AD82" t="str">
            <v>!</v>
          </cell>
          <cell r="AE82" t="str">
            <v>!</v>
          </cell>
          <cell r="AG82" t="str">
            <v>!</v>
          </cell>
          <cell r="AI82" t="str">
            <v>!</v>
          </cell>
          <cell r="AK82" t="str">
            <v>!</v>
          </cell>
          <cell r="AM82" t="str">
            <v>!</v>
          </cell>
          <cell r="AN82" t="str">
            <v xml:space="preserve"> </v>
          </cell>
          <cell r="AO82" t="str">
            <v xml:space="preserve"> </v>
          </cell>
          <cell r="AP82" t="str">
            <v xml:space="preserve"> </v>
          </cell>
          <cell r="AQ82" t="str">
            <v xml:space="preserve"> </v>
          </cell>
          <cell r="AR82" t="str">
            <v>!</v>
          </cell>
          <cell r="AT82" t="str">
            <v>!</v>
          </cell>
          <cell r="AU82" t="str">
            <v xml:space="preserve"> </v>
          </cell>
          <cell r="AV82" t="str">
            <v xml:space="preserve"> </v>
          </cell>
          <cell r="AW82" t="str">
            <v xml:space="preserve"> </v>
          </cell>
          <cell r="AX82" t="str">
            <v xml:space="preserve"> </v>
          </cell>
          <cell r="AY82" t="str">
            <v>!</v>
          </cell>
          <cell r="BA82" t="str">
            <v>!</v>
          </cell>
          <cell r="BC82" t="str">
            <v>!</v>
          </cell>
          <cell r="BE82" t="str">
            <v>!</v>
          </cell>
        </row>
        <row r="83">
          <cell r="Y83" t="str">
            <v>!</v>
          </cell>
          <cell r="Z83" t="str">
            <v>!</v>
          </cell>
          <cell r="AB83" t="str">
            <v>!</v>
          </cell>
          <cell r="AD83" t="str">
            <v>!</v>
          </cell>
          <cell r="AE83" t="str">
            <v>!</v>
          </cell>
          <cell r="AG83" t="str">
            <v>!</v>
          </cell>
          <cell r="AI83" t="str">
            <v>!</v>
          </cell>
          <cell r="AK83" t="str">
            <v>!</v>
          </cell>
          <cell r="AM83" t="str">
            <v>!</v>
          </cell>
          <cell r="AN83" t="str">
            <v xml:space="preserve"> </v>
          </cell>
          <cell r="AO83" t="str">
            <v xml:space="preserve"> </v>
          </cell>
          <cell r="AP83" t="str">
            <v xml:space="preserve"> </v>
          </cell>
          <cell r="AQ83" t="str">
            <v xml:space="preserve"> </v>
          </cell>
          <cell r="AR83" t="str">
            <v>!</v>
          </cell>
          <cell r="AT83" t="str">
            <v>!</v>
          </cell>
          <cell r="AU83" t="str">
            <v xml:space="preserve"> </v>
          </cell>
          <cell r="AV83" t="str">
            <v xml:space="preserve"> </v>
          </cell>
          <cell r="AW83" t="str">
            <v xml:space="preserve"> </v>
          </cell>
          <cell r="AX83" t="str">
            <v xml:space="preserve"> </v>
          </cell>
          <cell r="AY83" t="str">
            <v>!</v>
          </cell>
          <cell r="BA83" t="str">
            <v>!</v>
          </cell>
          <cell r="BC83" t="str">
            <v>!</v>
          </cell>
          <cell r="BE83" t="str">
            <v>!</v>
          </cell>
        </row>
        <row r="84">
          <cell r="Y84" t="str">
            <v>!</v>
          </cell>
          <cell r="Z84" t="str">
            <v>!</v>
          </cell>
          <cell r="AB84" t="str">
            <v>!</v>
          </cell>
          <cell r="AD84" t="str">
            <v>!</v>
          </cell>
          <cell r="AE84" t="str">
            <v>!</v>
          </cell>
          <cell r="AG84" t="str">
            <v>!</v>
          </cell>
          <cell r="AI84" t="str">
            <v>!</v>
          </cell>
          <cell r="AK84" t="str">
            <v>!</v>
          </cell>
          <cell r="AM84" t="str">
            <v>!</v>
          </cell>
          <cell r="AO84" t="str">
            <v xml:space="preserve"> </v>
          </cell>
          <cell r="AP84" t="str">
            <v xml:space="preserve"> </v>
          </cell>
          <cell r="AQ84" t="str">
            <v xml:space="preserve"> </v>
          </cell>
          <cell r="AR84" t="str">
            <v>!</v>
          </cell>
          <cell r="AT84" t="str">
            <v>!</v>
          </cell>
          <cell r="AU84" t="str">
            <v xml:space="preserve"> </v>
          </cell>
          <cell r="AV84" t="str">
            <v xml:space="preserve"> </v>
          </cell>
          <cell r="AW84" t="str">
            <v xml:space="preserve"> </v>
          </cell>
          <cell r="AX84" t="str">
            <v xml:space="preserve"> </v>
          </cell>
          <cell r="AY84" t="str">
            <v>!</v>
          </cell>
          <cell r="BA84" t="str">
            <v>!</v>
          </cell>
          <cell r="BC84" t="str">
            <v>!</v>
          </cell>
          <cell r="BE84" t="str">
            <v>!</v>
          </cell>
        </row>
        <row r="85">
          <cell r="Y85" t="str">
            <v>!</v>
          </cell>
          <cell r="Z85" t="str">
            <v>!</v>
          </cell>
          <cell r="AB85" t="str">
            <v>!</v>
          </cell>
          <cell r="AD85" t="str">
            <v>!</v>
          </cell>
          <cell r="AE85" t="str">
            <v>!</v>
          </cell>
          <cell r="AG85" t="str">
            <v>!</v>
          </cell>
          <cell r="AI85" t="str">
            <v>!</v>
          </cell>
          <cell r="AK85" t="str">
            <v>!</v>
          </cell>
          <cell r="AL85" t="str">
            <v xml:space="preserve"> </v>
          </cell>
          <cell r="AM85" t="str">
            <v>!</v>
          </cell>
          <cell r="AN85" t="str">
            <v xml:space="preserve"> </v>
          </cell>
          <cell r="AO85" t="str">
            <v xml:space="preserve"> </v>
          </cell>
          <cell r="AP85" t="str">
            <v xml:space="preserve"> </v>
          </cell>
          <cell r="AQ85" t="str">
            <v xml:space="preserve"> </v>
          </cell>
          <cell r="AR85" t="str">
            <v>!</v>
          </cell>
          <cell r="AS85" t="str">
            <v xml:space="preserve"> </v>
          </cell>
          <cell r="AT85" t="str">
            <v>!</v>
          </cell>
          <cell r="AU85" t="str">
            <v xml:space="preserve"> </v>
          </cell>
          <cell r="AV85" t="str">
            <v xml:space="preserve"> </v>
          </cell>
          <cell r="AW85" t="str">
            <v xml:space="preserve"> </v>
          </cell>
          <cell r="AX85" t="str">
            <v xml:space="preserve"> </v>
          </cell>
          <cell r="AY85" t="str">
            <v>!</v>
          </cell>
          <cell r="BA85" t="str">
            <v>!</v>
          </cell>
          <cell r="BC85" t="str">
            <v>!</v>
          </cell>
          <cell r="BE85" t="str">
            <v>!</v>
          </cell>
        </row>
        <row r="86">
          <cell r="Y86" t="str">
            <v>!</v>
          </cell>
          <cell r="Z86" t="str">
            <v>!</v>
          </cell>
          <cell r="AA86">
            <v>142.48734588542649</v>
          </cell>
          <cell r="AB86" t="str">
            <v>!</v>
          </cell>
          <cell r="AC86">
            <v>32.227000000000004</v>
          </cell>
          <cell r="AD86" t="str">
            <v>!</v>
          </cell>
          <cell r="AE86" t="str">
            <v>!</v>
          </cell>
          <cell r="AF86">
            <v>41.616000000000007</v>
          </cell>
          <cell r="AG86" t="str">
            <v>!</v>
          </cell>
          <cell r="AH86">
            <v>35.481745544554457</v>
          </cell>
          <cell r="AI86" t="str">
            <v>!</v>
          </cell>
          <cell r="AJ86">
            <v>34.790703814563109</v>
          </cell>
          <cell r="AK86" t="str">
            <v>!</v>
          </cell>
          <cell r="AL86">
            <v>144.11544935911755</v>
          </cell>
          <cell r="AM86" t="str">
            <v>!</v>
          </cell>
          <cell r="AN86">
            <v>26.956</v>
          </cell>
          <cell r="AO86">
            <v>35.567</v>
          </cell>
          <cell r="AP86">
            <v>38.962499999999999</v>
          </cell>
          <cell r="AQ86">
            <v>38.962499999999999</v>
          </cell>
          <cell r="AR86" t="str">
            <v>!</v>
          </cell>
          <cell r="AS86">
            <v>140.44800000000001</v>
          </cell>
          <cell r="AT86" t="str">
            <v>!</v>
          </cell>
          <cell r="AU86">
            <v>36.789135000000002</v>
          </cell>
          <cell r="AV86">
            <v>36.789135000000002</v>
          </cell>
          <cell r="AW86">
            <v>36.789135000000002</v>
          </cell>
          <cell r="AX86">
            <v>36.789135000000002</v>
          </cell>
          <cell r="AY86" t="str">
            <v>!</v>
          </cell>
          <cell r="AZ86">
            <v>147.15654000000001</v>
          </cell>
          <cell r="BA86" t="str">
            <v>!</v>
          </cell>
          <cell r="BB86">
            <v>143.58944000000002</v>
          </cell>
          <cell r="BC86" t="str">
            <v>!</v>
          </cell>
          <cell r="BD86">
            <v>133.69209999999998</v>
          </cell>
          <cell r="BE86" t="str">
            <v>!</v>
          </cell>
        </row>
        <row r="87">
          <cell r="Y87" t="str">
            <v>!</v>
          </cell>
          <cell r="Z87" t="str">
            <v>!</v>
          </cell>
          <cell r="AA87">
            <v>85.968791405907638</v>
          </cell>
          <cell r="AB87" t="str">
            <v>!</v>
          </cell>
          <cell r="AC87">
            <v>19.285</v>
          </cell>
          <cell r="AD87" t="str">
            <v>!</v>
          </cell>
          <cell r="AE87" t="str">
            <v>!</v>
          </cell>
          <cell r="AF87">
            <v>32.176000000000002</v>
          </cell>
          <cell r="AG87" t="str">
            <v>!</v>
          </cell>
          <cell r="AH87">
            <v>22.325742574257426</v>
          </cell>
          <cell r="AI87" t="str">
            <v>!</v>
          </cell>
          <cell r="AJ87">
            <v>21.892233009708736</v>
          </cell>
          <cell r="AK87" t="str">
            <v>!</v>
          </cell>
          <cell r="AL87">
            <v>95.678975583966164</v>
          </cell>
          <cell r="AM87" t="str">
            <v>!</v>
          </cell>
          <cell r="AN87">
            <v>15.273999999999999</v>
          </cell>
          <cell r="AO87">
            <v>23.76</v>
          </cell>
          <cell r="AP87">
            <v>23.132999999999996</v>
          </cell>
          <cell r="AQ87">
            <v>23.132999999999996</v>
          </cell>
          <cell r="AR87" t="str">
            <v>!</v>
          </cell>
          <cell r="AS87">
            <v>85.3</v>
          </cell>
          <cell r="AT87" t="str">
            <v>!</v>
          </cell>
          <cell r="AU87">
            <v>22.661535000000001</v>
          </cell>
          <cell r="AV87">
            <v>22.661535000000001</v>
          </cell>
          <cell r="AW87">
            <v>22.661535000000001</v>
          </cell>
          <cell r="AX87">
            <v>22.661535000000001</v>
          </cell>
          <cell r="AY87" t="str">
            <v>!</v>
          </cell>
          <cell r="AZ87">
            <v>90.646140000000003</v>
          </cell>
          <cell r="BA87" t="str">
            <v>!</v>
          </cell>
          <cell r="BB87">
            <v>88.965440000000001</v>
          </cell>
          <cell r="BC87" t="str">
            <v>!</v>
          </cell>
          <cell r="BD87">
            <v>87.120099999999994</v>
          </cell>
          <cell r="BE87" t="str">
            <v>!</v>
          </cell>
        </row>
        <row r="88">
          <cell r="Y88" t="str">
            <v>!</v>
          </cell>
          <cell r="Z88" t="str">
            <v>!</v>
          </cell>
          <cell r="AA88">
            <v>51.589576412837744</v>
          </cell>
          <cell r="AB88" t="str">
            <v>!</v>
          </cell>
          <cell r="AC88">
            <v>11.778</v>
          </cell>
          <cell r="AD88" t="str">
            <v>!</v>
          </cell>
          <cell r="AE88" t="str">
            <v>!</v>
          </cell>
          <cell r="AF88">
            <v>11.554</v>
          </cell>
          <cell r="AG88" t="str">
            <v>!</v>
          </cell>
          <cell r="AH88">
            <v>12.029702970297029</v>
          </cell>
          <cell r="AI88" t="str">
            <v>!</v>
          </cell>
          <cell r="AJ88">
            <v>11.796116504854369</v>
          </cell>
          <cell r="AK88" t="str">
            <v>!</v>
          </cell>
          <cell r="AL88">
            <v>47.157819475151399</v>
          </cell>
          <cell r="AM88" t="str">
            <v>!</v>
          </cell>
          <cell r="AN88">
            <v>13.164999999999999</v>
          </cell>
          <cell r="AO88">
            <v>11.856</v>
          </cell>
          <cell r="AP88">
            <v>14.2925</v>
          </cell>
          <cell r="AQ88">
            <v>14.2925</v>
          </cell>
          <cell r="AR88" t="str">
            <v>!</v>
          </cell>
          <cell r="AS88">
            <v>53.606000000000002</v>
          </cell>
          <cell r="AT88" t="str">
            <v>!</v>
          </cell>
          <cell r="AU88">
            <v>12.6869</v>
          </cell>
          <cell r="AV88">
            <v>12.6869</v>
          </cell>
          <cell r="AW88">
            <v>12.6869</v>
          </cell>
          <cell r="AX88">
            <v>12.6869</v>
          </cell>
          <cell r="AY88" t="str">
            <v>!</v>
          </cell>
          <cell r="AZ88">
            <v>50.747599999999998</v>
          </cell>
          <cell r="BA88" t="str">
            <v>!</v>
          </cell>
          <cell r="BB88">
            <v>49.056800000000003</v>
          </cell>
          <cell r="BC88" t="str">
            <v>!</v>
          </cell>
          <cell r="BD88">
            <v>41.972000000000001</v>
          </cell>
          <cell r="BE88" t="str">
            <v>!</v>
          </cell>
        </row>
        <row r="89">
          <cell r="Y89" t="str">
            <v>!</v>
          </cell>
          <cell r="Z89" t="str">
            <v>!</v>
          </cell>
          <cell r="AA89">
            <v>16.92910350034111</v>
          </cell>
          <cell r="AB89" t="str">
            <v>!</v>
          </cell>
          <cell r="AC89">
            <v>3.9449999999999998</v>
          </cell>
          <cell r="AD89" t="str">
            <v>!</v>
          </cell>
          <cell r="AE89" t="str">
            <v>!</v>
          </cell>
          <cell r="AF89">
            <v>3.5390000000000001</v>
          </cell>
          <cell r="AG89" t="str">
            <v>!</v>
          </cell>
          <cell r="AH89">
            <v>4.1262999999999996</v>
          </cell>
          <cell r="AI89" t="str">
            <v>!</v>
          </cell>
          <cell r="AJ89">
            <v>4.1023543</v>
          </cell>
          <cell r="AK89" t="str">
            <v>!</v>
          </cell>
          <cell r="AL89">
            <v>15.712654299999999</v>
          </cell>
          <cell r="AM89" t="str">
            <v>!</v>
          </cell>
          <cell r="AN89">
            <v>2.14</v>
          </cell>
          <cell r="AO89">
            <v>3.2810000000000001</v>
          </cell>
          <cell r="AP89">
            <v>4.9959999999999996</v>
          </cell>
          <cell r="AQ89">
            <v>4.9959999999999996</v>
          </cell>
          <cell r="AR89" t="str">
            <v>!</v>
          </cell>
          <cell r="AS89">
            <v>15.413</v>
          </cell>
          <cell r="AT89" t="str">
            <v>!</v>
          </cell>
          <cell r="AU89">
            <v>4.4406999999999996</v>
          </cell>
          <cell r="AV89">
            <v>4.4406999999999996</v>
          </cell>
          <cell r="AW89">
            <v>4.4406999999999996</v>
          </cell>
          <cell r="AX89">
            <v>4.4406999999999996</v>
          </cell>
          <cell r="AY89" t="str">
            <v>!</v>
          </cell>
          <cell r="AZ89">
            <v>17.762799999999999</v>
          </cell>
          <cell r="BA89" t="str">
            <v>!</v>
          </cell>
          <cell r="BB89">
            <v>17.5672</v>
          </cell>
          <cell r="BC89" t="str">
            <v>!</v>
          </cell>
          <cell r="BD89">
            <v>16.600000000000001</v>
          </cell>
          <cell r="BE89" t="str">
            <v>!</v>
          </cell>
        </row>
        <row r="90">
          <cell r="Y90" t="str">
            <v>!</v>
          </cell>
          <cell r="Z90" t="str">
            <v>!</v>
          </cell>
          <cell r="AA90">
            <v>-12.000125433659992</v>
          </cell>
          <cell r="AB90" t="str">
            <v>!</v>
          </cell>
          <cell r="AC90">
            <v>-2.7810000000000001</v>
          </cell>
          <cell r="AD90" t="str">
            <v>!</v>
          </cell>
          <cell r="AE90" t="str">
            <v>!</v>
          </cell>
          <cell r="AF90">
            <v>-5.6529999999999996</v>
          </cell>
          <cell r="AG90" t="str">
            <v>!</v>
          </cell>
          <cell r="AH90">
            <v>-3</v>
          </cell>
          <cell r="AI90" t="str">
            <v>!</v>
          </cell>
          <cell r="AJ90">
            <v>-3</v>
          </cell>
          <cell r="AK90" t="str">
            <v>!</v>
          </cell>
          <cell r="AL90">
            <v>-14.434000000000001</v>
          </cell>
          <cell r="AM90" t="str">
            <v>!</v>
          </cell>
          <cell r="AN90">
            <v>-3.6230000000000002</v>
          </cell>
          <cell r="AO90">
            <v>-3.33</v>
          </cell>
          <cell r="AP90">
            <v>-3.4590000000000001</v>
          </cell>
          <cell r="AQ90">
            <v>-3.4590000000000001</v>
          </cell>
          <cell r="AR90" t="str">
            <v>!</v>
          </cell>
          <cell r="AS90">
            <v>-13.871</v>
          </cell>
          <cell r="AT90" t="str">
            <v>!</v>
          </cell>
          <cell r="AU90">
            <v>-3</v>
          </cell>
          <cell r="AV90">
            <v>-3</v>
          </cell>
          <cell r="AW90">
            <v>-3</v>
          </cell>
          <cell r="AX90">
            <v>-3</v>
          </cell>
          <cell r="AY90" t="str">
            <v>!</v>
          </cell>
          <cell r="AZ90">
            <v>-12</v>
          </cell>
          <cell r="BA90" t="str">
            <v>!</v>
          </cell>
          <cell r="BB90">
            <v>-12</v>
          </cell>
          <cell r="BC90" t="str">
            <v>!</v>
          </cell>
          <cell r="BD90">
            <v>-12</v>
          </cell>
          <cell r="BE90" t="str">
            <v>!</v>
          </cell>
        </row>
        <row r="91">
          <cell r="Y91" t="str">
            <v>!</v>
          </cell>
          <cell r="Z91" t="str">
            <v>!</v>
          </cell>
          <cell r="AA91">
            <v>-6.1164400000000008</v>
          </cell>
          <cell r="AB91" t="str">
            <v>!</v>
          </cell>
          <cell r="AC91">
            <v>-1.3757607000000001</v>
          </cell>
          <cell r="AD91" t="str">
            <v>!</v>
          </cell>
          <cell r="AE91" t="str">
            <v>!</v>
          </cell>
          <cell r="AF91">
            <v>-2.7833410408999999</v>
          </cell>
          <cell r="AG91" t="str">
            <v>!</v>
          </cell>
          <cell r="AH91">
            <v>-1.5149999999999999</v>
          </cell>
          <cell r="AI91" t="str">
            <v>!</v>
          </cell>
          <cell r="AJ91">
            <v>-1.5449999999999999</v>
          </cell>
          <cell r="AK91" t="str">
            <v>!</v>
          </cell>
          <cell r="AL91">
            <v>-7.2191017408999993</v>
          </cell>
          <cell r="AM91" t="str">
            <v>!</v>
          </cell>
          <cell r="AN91">
            <v>-1.8430708220000001</v>
          </cell>
          <cell r="AO91">
            <v>-1.7228287799999999</v>
          </cell>
          <cell r="AP91">
            <v>-1.8687296589999998</v>
          </cell>
          <cell r="AQ91">
            <v>-1.8687296589999998</v>
          </cell>
          <cell r="AR91" t="str">
            <v>!</v>
          </cell>
          <cell r="AS91">
            <v>-7.30335892</v>
          </cell>
          <cell r="AT91" t="str">
            <v>!</v>
          </cell>
          <cell r="AU91">
            <v>-1.5</v>
          </cell>
          <cell r="AV91">
            <v>-1.5</v>
          </cell>
          <cell r="AW91">
            <v>-1.5</v>
          </cell>
          <cell r="AX91">
            <v>-1.5</v>
          </cell>
          <cell r="AY91" t="str">
            <v>!</v>
          </cell>
          <cell r="AZ91">
            <v>-6</v>
          </cell>
          <cell r="BA91" t="str">
            <v>!</v>
          </cell>
          <cell r="BB91">
            <v>-5.76</v>
          </cell>
          <cell r="BC91" t="str">
            <v>!</v>
          </cell>
          <cell r="BD91">
            <v>-5.76</v>
          </cell>
          <cell r="BE91" t="str">
            <v>!</v>
          </cell>
        </row>
        <row r="92">
          <cell r="Y92" t="str">
            <v>!</v>
          </cell>
          <cell r="Z92" t="str">
            <v>!</v>
          </cell>
          <cell r="AB92" t="str">
            <v>!</v>
          </cell>
          <cell r="AD92" t="str">
            <v>!</v>
          </cell>
          <cell r="AE92" t="str">
            <v>!</v>
          </cell>
          <cell r="AG92" t="str">
            <v>!</v>
          </cell>
          <cell r="AI92" t="str">
            <v>!</v>
          </cell>
          <cell r="AK92" t="str">
            <v>!</v>
          </cell>
          <cell r="AM92" t="str">
            <v>!</v>
          </cell>
          <cell r="AN92" t="str">
            <v xml:space="preserve"> </v>
          </cell>
          <cell r="AO92" t="str">
            <v xml:space="preserve"> </v>
          </cell>
          <cell r="AP92" t="str">
            <v xml:space="preserve"> </v>
          </cell>
          <cell r="AQ92" t="str">
            <v xml:space="preserve"> </v>
          </cell>
          <cell r="AR92" t="str">
            <v>!</v>
          </cell>
          <cell r="AT92" t="str">
            <v>!</v>
          </cell>
          <cell r="AU92" t="str">
            <v xml:space="preserve"> </v>
          </cell>
          <cell r="AV92" t="str">
            <v xml:space="preserve"> </v>
          </cell>
          <cell r="AW92" t="str">
            <v xml:space="preserve"> </v>
          </cell>
          <cell r="AX92" t="str">
            <v xml:space="preserve"> </v>
          </cell>
          <cell r="AY92" t="str">
            <v>!</v>
          </cell>
          <cell r="BA92" t="str">
            <v>!</v>
          </cell>
          <cell r="BC92" t="str">
            <v>!</v>
          </cell>
          <cell r="BE92" t="str">
            <v>!</v>
          </cell>
        </row>
        <row r="93">
          <cell r="Y93" t="str">
            <v>!</v>
          </cell>
          <cell r="Z93" t="str">
            <v>!</v>
          </cell>
          <cell r="AA93">
            <v>32.119769744725936</v>
          </cell>
          <cell r="AB93" t="str">
            <v>!</v>
          </cell>
          <cell r="AC93">
            <v>12.614564382454013</v>
          </cell>
          <cell r="AD93" t="str">
            <v>!</v>
          </cell>
          <cell r="AE93" t="str">
            <v>!</v>
          </cell>
          <cell r="AF93">
            <v>12.661340218329764</v>
          </cell>
          <cell r="AG93" t="str">
            <v>!</v>
          </cell>
          <cell r="AH93">
            <v>12.413366336633663</v>
          </cell>
          <cell r="AI93" t="str">
            <v>!</v>
          </cell>
          <cell r="AJ93">
            <v>12.225728155339805</v>
          </cell>
          <cell r="AK93" t="str">
            <v>!</v>
          </cell>
          <cell r="AL93">
            <v>49.914999092757242</v>
          </cell>
          <cell r="AM93" t="str">
            <v>!</v>
          </cell>
          <cell r="AN93">
            <v>15.481999999999999</v>
          </cell>
          <cell r="AO93">
            <v>15.481999999999999</v>
          </cell>
          <cell r="AP93">
            <v>15.481999999999999</v>
          </cell>
          <cell r="AQ93">
            <v>15.481999999999999</v>
          </cell>
          <cell r="AR93" t="str">
            <v>!</v>
          </cell>
          <cell r="AS93">
            <v>61.927999999999997</v>
          </cell>
          <cell r="AT93" t="str">
            <v>!</v>
          </cell>
          <cell r="AU93">
            <v>17.0975</v>
          </cell>
          <cell r="AV93">
            <v>17.0975</v>
          </cell>
          <cell r="AW93">
            <v>17.0975</v>
          </cell>
          <cell r="AX93">
            <v>17.0975</v>
          </cell>
          <cell r="AY93" t="str">
            <v>!</v>
          </cell>
          <cell r="AZ93">
            <v>68.39</v>
          </cell>
          <cell r="BA93" t="str">
            <v>!</v>
          </cell>
          <cell r="BB93">
            <v>65.75</v>
          </cell>
          <cell r="BC93" t="str">
            <v>!</v>
          </cell>
          <cell r="BD93">
            <v>23.080000000000002</v>
          </cell>
          <cell r="BE93" t="str">
            <v>!</v>
          </cell>
        </row>
        <row r="94">
          <cell r="Y94" t="str">
            <v>!</v>
          </cell>
          <cell r="Z94" t="str">
            <v>!</v>
          </cell>
          <cell r="AA94">
            <v>23.632182771088523</v>
          </cell>
          <cell r="AB94" t="str">
            <v>!</v>
          </cell>
          <cell r="AC94">
            <v>8.500530624620982</v>
          </cell>
          <cell r="AD94" t="str">
            <v>!</v>
          </cell>
          <cell r="AE94" t="str">
            <v>!</v>
          </cell>
          <cell r="AF94">
            <v>8.5343184978713964</v>
          </cell>
          <cell r="AG94" t="str">
            <v>!</v>
          </cell>
          <cell r="AH94">
            <v>8.3551980198019802</v>
          </cell>
          <cell r="AI94" t="str">
            <v>!</v>
          </cell>
          <cell r="AJ94">
            <v>8.2196601941747574</v>
          </cell>
          <cell r="AK94" t="str">
            <v>!</v>
          </cell>
          <cell r="AL94">
            <v>33.609707336469114</v>
          </cell>
          <cell r="AM94" t="str">
            <v>!</v>
          </cell>
          <cell r="AN94">
            <v>10.15875</v>
          </cell>
          <cell r="AO94">
            <v>10.15875</v>
          </cell>
          <cell r="AP94">
            <v>10.15875</v>
          </cell>
          <cell r="AQ94">
            <v>10.15875</v>
          </cell>
          <cell r="AR94" t="str">
            <v>!</v>
          </cell>
          <cell r="AS94">
            <v>40.634999999999998</v>
          </cell>
          <cell r="AT94" t="str">
            <v>!</v>
          </cell>
          <cell r="AU94">
            <v>13.3475</v>
          </cell>
          <cell r="AV94">
            <v>13.3475</v>
          </cell>
          <cell r="AW94">
            <v>13.3475</v>
          </cell>
          <cell r="AX94">
            <v>13.3475</v>
          </cell>
          <cell r="AY94" t="str">
            <v>!</v>
          </cell>
          <cell r="AZ94">
            <v>53.39</v>
          </cell>
          <cell r="BA94" t="str">
            <v>!</v>
          </cell>
          <cell r="BB94">
            <v>51.75</v>
          </cell>
          <cell r="BC94" t="str">
            <v>!</v>
          </cell>
          <cell r="BD94">
            <v>22.76</v>
          </cell>
          <cell r="BE94" t="str">
            <v>!</v>
          </cell>
        </row>
        <row r="95">
          <cell r="Y95" t="str">
            <v>!</v>
          </cell>
          <cell r="Z95" t="str">
            <v>!</v>
          </cell>
          <cell r="AA95">
            <v>8.4875869736374145</v>
          </cell>
          <cell r="AB95" t="str">
            <v>!</v>
          </cell>
          <cell r="AC95">
            <v>4.1140337578330302</v>
          </cell>
          <cell r="AD95" t="str">
            <v>!</v>
          </cell>
          <cell r="AE95" t="str">
            <v>!</v>
          </cell>
          <cell r="AF95">
            <v>4.1270217204583677</v>
          </cell>
          <cell r="AG95" t="str">
            <v>!</v>
          </cell>
          <cell r="AH95">
            <v>4.0581683168316829</v>
          </cell>
          <cell r="AI95" t="str">
            <v>!</v>
          </cell>
          <cell r="AJ95">
            <v>4.0060679611650487</v>
          </cell>
          <cell r="AK95" t="str">
            <v>!</v>
          </cell>
          <cell r="AL95">
            <v>16.305291756288128</v>
          </cell>
          <cell r="AM95" t="str">
            <v>!</v>
          </cell>
          <cell r="AN95">
            <v>5.3232499999999998</v>
          </cell>
          <cell r="AO95">
            <v>5.3232499999999998</v>
          </cell>
          <cell r="AP95">
            <v>5.3232499999999998</v>
          </cell>
          <cell r="AQ95">
            <v>5.3232499999999998</v>
          </cell>
          <cell r="AR95" t="str">
            <v>!</v>
          </cell>
          <cell r="AS95">
            <v>21.292999999999999</v>
          </cell>
          <cell r="AT95" t="str">
            <v>!</v>
          </cell>
          <cell r="AU95">
            <v>3.75</v>
          </cell>
          <cell r="AV95">
            <v>3.75</v>
          </cell>
          <cell r="AW95">
            <v>3.75</v>
          </cell>
          <cell r="AX95">
            <v>3.75</v>
          </cell>
          <cell r="AY95" t="str">
            <v>!</v>
          </cell>
          <cell r="AZ95">
            <v>15</v>
          </cell>
          <cell r="BA95" t="str">
            <v>!</v>
          </cell>
          <cell r="BB95">
            <v>14</v>
          </cell>
          <cell r="BC95" t="str">
            <v>!</v>
          </cell>
          <cell r="BD95">
            <v>0.32</v>
          </cell>
          <cell r="BE95" t="str">
            <v>!</v>
          </cell>
        </row>
        <row r="96">
          <cell r="Y96" t="str">
            <v>!</v>
          </cell>
          <cell r="Z96" t="str">
            <v>!</v>
          </cell>
          <cell r="AA96" t="str">
            <v xml:space="preserve"> </v>
          </cell>
          <cell r="AB96" t="str">
            <v>!</v>
          </cell>
          <cell r="AC96" t="str">
            <v xml:space="preserve"> </v>
          </cell>
          <cell r="AD96" t="str">
            <v>!</v>
          </cell>
          <cell r="AE96" t="str">
            <v>!</v>
          </cell>
          <cell r="AF96" t="str">
            <v xml:space="preserve"> </v>
          </cell>
          <cell r="AG96" t="str">
            <v>!</v>
          </cell>
          <cell r="AH96" t="str">
            <v xml:space="preserve"> </v>
          </cell>
          <cell r="AI96" t="str">
            <v>!</v>
          </cell>
          <cell r="AJ96" t="str">
            <v xml:space="preserve"> </v>
          </cell>
          <cell r="AK96" t="str">
            <v>!</v>
          </cell>
          <cell r="AL96" t="str">
            <v xml:space="preserve"> </v>
          </cell>
          <cell r="AM96" t="str">
            <v>!</v>
          </cell>
          <cell r="AN96" t="str">
            <v xml:space="preserve"> </v>
          </cell>
          <cell r="AP96" t="str">
            <v xml:space="preserve"> </v>
          </cell>
          <cell r="AR96" t="str">
            <v>!</v>
          </cell>
          <cell r="AS96" t="str">
            <v xml:space="preserve"> </v>
          </cell>
          <cell r="AT96" t="str">
            <v>!</v>
          </cell>
          <cell r="AU96" t="str">
            <v xml:space="preserve"> </v>
          </cell>
          <cell r="AW96" t="str">
            <v xml:space="preserve"> </v>
          </cell>
          <cell r="AY96" t="str">
            <v>!</v>
          </cell>
          <cell r="AZ96" t="str">
            <v xml:space="preserve"> </v>
          </cell>
          <cell r="BA96" t="str">
            <v>!</v>
          </cell>
          <cell r="BB96" t="str">
            <v xml:space="preserve"> </v>
          </cell>
          <cell r="BC96" t="str">
            <v>!</v>
          </cell>
          <cell r="BD96" t="str">
            <v xml:space="preserve"> </v>
          </cell>
          <cell r="BE96" t="str">
            <v>!</v>
          </cell>
        </row>
        <row r="97">
          <cell r="Y97" t="str">
            <v>!</v>
          </cell>
          <cell r="Z97" t="str">
            <v>!</v>
          </cell>
          <cell r="AA97">
            <v>7.6252379210971073</v>
          </cell>
          <cell r="AB97" t="str">
            <v>!</v>
          </cell>
          <cell r="AC97">
            <v>1.2000000000000002</v>
          </cell>
          <cell r="AD97" t="str">
            <v>!</v>
          </cell>
          <cell r="AE97" t="str">
            <v>!</v>
          </cell>
          <cell r="AF97">
            <v>1.5979999999999999</v>
          </cell>
          <cell r="AG97" t="str">
            <v>!</v>
          </cell>
          <cell r="AH97">
            <v>2.647516</v>
          </cell>
          <cell r="AI97" t="str">
            <v>!</v>
          </cell>
          <cell r="AJ97">
            <v>2.647516</v>
          </cell>
          <cell r="AK97" t="str">
            <v>!</v>
          </cell>
          <cell r="AL97">
            <v>8.0930320000000009</v>
          </cell>
          <cell r="AM97" t="str">
            <v>!</v>
          </cell>
          <cell r="AN97">
            <v>2.2079999999999997</v>
          </cell>
          <cell r="AO97">
            <v>2.246</v>
          </cell>
          <cell r="AP97">
            <v>1.7690000000000001</v>
          </cell>
          <cell r="AQ97">
            <v>1.7690000000000001</v>
          </cell>
          <cell r="AR97" t="str">
            <v>!</v>
          </cell>
          <cell r="AS97">
            <v>7.992</v>
          </cell>
          <cell r="AT97" t="str">
            <v>!</v>
          </cell>
          <cell r="AU97">
            <v>3.7925</v>
          </cell>
          <cell r="AV97">
            <v>3.7925</v>
          </cell>
          <cell r="AW97">
            <v>3.7925</v>
          </cell>
          <cell r="AX97">
            <v>3.7925</v>
          </cell>
          <cell r="AY97" t="str">
            <v>!</v>
          </cell>
          <cell r="AZ97">
            <v>15.17</v>
          </cell>
          <cell r="BA97" t="str">
            <v>!</v>
          </cell>
          <cell r="BB97">
            <v>8.27</v>
          </cell>
          <cell r="BC97" t="str">
            <v>!</v>
          </cell>
          <cell r="BD97">
            <v>2.23</v>
          </cell>
          <cell r="BE97" t="str">
            <v>!</v>
          </cell>
        </row>
        <row r="98">
          <cell r="Y98" t="str">
            <v>!</v>
          </cell>
          <cell r="Z98" t="str">
            <v>!</v>
          </cell>
          <cell r="AA98">
            <v>5.1865309922028011</v>
          </cell>
          <cell r="AB98" t="str">
            <v>!</v>
          </cell>
          <cell r="AC98">
            <v>0.66600000000000004</v>
          </cell>
          <cell r="AD98" t="str">
            <v>!</v>
          </cell>
          <cell r="AE98" t="str">
            <v>!</v>
          </cell>
          <cell r="AF98">
            <v>1.1679999999999999</v>
          </cell>
          <cell r="AG98" t="str">
            <v>!</v>
          </cell>
          <cell r="AH98">
            <v>1.66996725</v>
          </cell>
          <cell r="AI98" t="str">
            <v>!</v>
          </cell>
          <cell r="AJ98">
            <v>1.66996725</v>
          </cell>
          <cell r="AK98" t="str">
            <v>!</v>
          </cell>
          <cell r="AL98">
            <v>5.1739345000000005</v>
          </cell>
          <cell r="AM98" t="str">
            <v>!</v>
          </cell>
          <cell r="AN98">
            <v>1.3879999999999999</v>
          </cell>
          <cell r="AO98">
            <v>1.444</v>
          </cell>
          <cell r="AP98">
            <v>1.4255</v>
          </cell>
          <cell r="AQ98">
            <v>1.4255</v>
          </cell>
          <cell r="AR98" t="str">
            <v>!</v>
          </cell>
          <cell r="AS98">
            <v>5.6829999999999998</v>
          </cell>
          <cell r="AT98" t="str">
            <v>!</v>
          </cell>
          <cell r="AU98">
            <v>3.1225000000000001</v>
          </cell>
          <cell r="AV98">
            <v>3.1225000000000001</v>
          </cell>
          <cell r="AW98">
            <v>3.1225000000000001</v>
          </cell>
          <cell r="AX98">
            <v>3.1225000000000001</v>
          </cell>
          <cell r="AY98" t="str">
            <v>!</v>
          </cell>
          <cell r="AZ98">
            <v>12.49</v>
          </cell>
          <cell r="BA98" t="str">
            <v>!</v>
          </cell>
          <cell r="BB98">
            <v>6.93</v>
          </cell>
          <cell r="BC98" t="str">
            <v>!</v>
          </cell>
          <cell r="BD98">
            <v>2.15</v>
          </cell>
          <cell r="BE98" t="str">
            <v>!</v>
          </cell>
        </row>
        <row r="99">
          <cell r="Y99" t="str">
            <v>!</v>
          </cell>
          <cell r="Z99" t="str">
            <v>!</v>
          </cell>
          <cell r="AA99">
            <v>2.0633452914166996</v>
          </cell>
          <cell r="AB99" t="str">
            <v>!</v>
          </cell>
          <cell r="AC99">
            <v>0.53400000000000003</v>
          </cell>
          <cell r="AD99" t="str">
            <v>!</v>
          </cell>
          <cell r="AE99" t="str">
            <v>!</v>
          </cell>
          <cell r="AF99">
            <v>0.43</v>
          </cell>
          <cell r="AG99" t="str">
            <v>!</v>
          </cell>
          <cell r="AH99">
            <v>0.97754874999999997</v>
          </cell>
          <cell r="AI99" t="str">
            <v>!</v>
          </cell>
          <cell r="AJ99">
            <v>0.97754874999999997</v>
          </cell>
          <cell r="AK99" t="str">
            <v>!</v>
          </cell>
          <cell r="AL99">
            <v>2.9190974999999999</v>
          </cell>
          <cell r="AM99" t="str">
            <v>!</v>
          </cell>
          <cell r="AN99">
            <v>0.82</v>
          </cell>
          <cell r="AO99">
            <v>0.80200000000000005</v>
          </cell>
          <cell r="AP99">
            <v>0.34350000000000014</v>
          </cell>
          <cell r="AQ99">
            <v>0.34350000000000014</v>
          </cell>
          <cell r="AR99" t="str">
            <v>!</v>
          </cell>
          <cell r="AS99">
            <v>2.3090000000000002</v>
          </cell>
          <cell r="AT99" t="str">
            <v>!</v>
          </cell>
          <cell r="AU99">
            <v>0.67</v>
          </cell>
          <cell r="AV99">
            <v>0.67</v>
          </cell>
          <cell r="AW99">
            <v>0.67</v>
          </cell>
          <cell r="AX99">
            <v>0.67</v>
          </cell>
          <cell r="AY99" t="str">
            <v>!</v>
          </cell>
          <cell r="AZ99">
            <v>2.68</v>
          </cell>
          <cell r="BA99" t="str">
            <v>!</v>
          </cell>
          <cell r="BB99">
            <v>1.34</v>
          </cell>
          <cell r="BC99" t="str">
            <v>!</v>
          </cell>
          <cell r="BD99">
            <v>0.08</v>
          </cell>
          <cell r="BE99" t="str">
            <v>!</v>
          </cell>
        </row>
        <row r="100">
          <cell r="Y100" t="str">
            <v>!</v>
          </cell>
          <cell r="Z100" t="str">
            <v>!</v>
          </cell>
          <cell r="AA100">
            <v>0.37536163747760737</v>
          </cell>
          <cell r="AB100" t="str">
            <v>!</v>
          </cell>
          <cell r="AC100">
            <v>0</v>
          </cell>
          <cell r="AD100" t="str">
            <v>!</v>
          </cell>
          <cell r="AE100" t="str">
            <v>!</v>
          </cell>
          <cell r="AF100">
            <v>0</v>
          </cell>
          <cell r="AG100" t="str">
            <v>!</v>
          </cell>
          <cell r="AH100">
            <v>0</v>
          </cell>
          <cell r="AI100" t="str">
            <v>!</v>
          </cell>
          <cell r="AJ100">
            <v>0</v>
          </cell>
          <cell r="AK100" t="str">
            <v>!</v>
          </cell>
          <cell r="AL100">
            <v>0</v>
          </cell>
          <cell r="AM100" t="str">
            <v>!</v>
          </cell>
          <cell r="AN100">
            <v>0</v>
          </cell>
          <cell r="AO100">
            <v>0</v>
          </cell>
          <cell r="AP100">
            <v>0</v>
          </cell>
          <cell r="AQ100">
            <v>0</v>
          </cell>
          <cell r="AR100" t="str">
            <v>!</v>
          </cell>
          <cell r="AS100">
            <v>0</v>
          </cell>
          <cell r="AT100" t="str">
            <v>!</v>
          </cell>
          <cell r="AU100">
            <v>0</v>
          </cell>
          <cell r="AV100">
            <v>0</v>
          </cell>
          <cell r="AW100">
            <v>0</v>
          </cell>
          <cell r="AX100">
            <v>0</v>
          </cell>
          <cell r="AY100" t="str">
            <v>!</v>
          </cell>
          <cell r="AZ100">
            <v>0</v>
          </cell>
          <cell r="BA100" t="str">
            <v>!</v>
          </cell>
          <cell r="BB100">
            <v>0</v>
          </cell>
          <cell r="BC100" t="str">
            <v>!</v>
          </cell>
          <cell r="BD100">
            <v>0</v>
          </cell>
          <cell r="BE100" t="str">
            <v>!</v>
          </cell>
        </row>
        <row r="101">
          <cell r="Y101" t="str">
            <v>!</v>
          </cell>
          <cell r="Z101" t="str">
            <v>!</v>
          </cell>
          <cell r="AB101" t="str">
            <v>!</v>
          </cell>
          <cell r="AC101" t="str">
            <v xml:space="preserve"> </v>
          </cell>
          <cell r="AD101" t="str">
            <v>!</v>
          </cell>
          <cell r="AE101" t="str">
            <v>!</v>
          </cell>
          <cell r="AF101" t="str">
            <v xml:space="preserve"> </v>
          </cell>
          <cell r="AG101" t="str">
            <v>!</v>
          </cell>
          <cell r="AI101" t="str">
            <v>!</v>
          </cell>
          <cell r="AK101" t="str">
            <v>!</v>
          </cell>
          <cell r="AM101" t="str">
            <v>!</v>
          </cell>
          <cell r="AN101" t="str">
            <v xml:space="preserve"> </v>
          </cell>
          <cell r="AO101" t="str">
            <v xml:space="preserve"> </v>
          </cell>
          <cell r="AP101" t="str">
            <v xml:space="preserve"> </v>
          </cell>
          <cell r="AQ101" t="str">
            <v xml:space="preserve"> </v>
          </cell>
          <cell r="AR101" t="str">
            <v>!</v>
          </cell>
          <cell r="AT101" t="str">
            <v>!</v>
          </cell>
          <cell r="AU101" t="str">
            <v xml:space="preserve"> </v>
          </cell>
          <cell r="AV101" t="str">
            <v xml:space="preserve"> </v>
          </cell>
          <cell r="AW101" t="str">
            <v xml:space="preserve"> </v>
          </cell>
          <cell r="AX101" t="str">
            <v xml:space="preserve"> </v>
          </cell>
          <cell r="AY101" t="str">
            <v>!</v>
          </cell>
          <cell r="BA101" t="str">
            <v>!</v>
          </cell>
          <cell r="BC101" t="str">
            <v>!</v>
          </cell>
          <cell r="BE101" t="str">
            <v>!</v>
          </cell>
        </row>
        <row r="102">
          <cell r="Y102" t="str">
            <v>!</v>
          </cell>
          <cell r="Z102" t="str">
            <v>!</v>
          </cell>
          <cell r="AB102" t="str">
            <v>!</v>
          </cell>
          <cell r="AD102" t="str">
            <v>!</v>
          </cell>
          <cell r="AE102" t="str">
            <v>!</v>
          </cell>
          <cell r="AG102" t="str">
            <v>!</v>
          </cell>
          <cell r="AI102" t="str">
            <v>!</v>
          </cell>
          <cell r="AK102" t="str">
            <v>!</v>
          </cell>
          <cell r="AM102" t="str">
            <v>!</v>
          </cell>
          <cell r="AN102" t="str">
            <v xml:space="preserve"> </v>
          </cell>
          <cell r="AO102" t="str">
            <v xml:space="preserve"> </v>
          </cell>
          <cell r="AP102" t="str">
            <v xml:space="preserve"> </v>
          </cell>
          <cell r="AQ102" t="str">
            <v xml:space="preserve"> </v>
          </cell>
          <cell r="AR102" t="str">
            <v>!</v>
          </cell>
          <cell r="AT102" t="str">
            <v>!</v>
          </cell>
          <cell r="AU102" t="str">
            <v xml:space="preserve"> </v>
          </cell>
          <cell r="AV102" t="str">
            <v xml:space="preserve"> </v>
          </cell>
          <cell r="AW102" t="str">
            <v xml:space="preserve"> </v>
          </cell>
          <cell r="AX102" t="str">
            <v xml:space="preserve"> </v>
          </cell>
          <cell r="AY102" t="str">
            <v>!</v>
          </cell>
          <cell r="BA102" t="str">
            <v>!</v>
          </cell>
          <cell r="BC102" t="str">
            <v>!</v>
          </cell>
          <cell r="BE102" t="str">
            <v>!</v>
          </cell>
        </row>
        <row r="103">
          <cell r="Y103" t="str">
            <v>!</v>
          </cell>
          <cell r="Z103" t="str">
            <v>!</v>
          </cell>
          <cell r="AA103">
            <v>182.23235355124953</v>
          </cell>
          <cell r="AB103" t="str">
            <v>!</v>
          </cell>
          <cell r="AC103">
            <v>46.04156438245402</v>
          </cell>
          <cell r="AD103" t="str">
            <v>!</v>
          </cell>
          <cell r="AE103" t="str">
            <v>!</v>
          </cell>
          <cell r="AF103">
            <v>55.875340218329768</v>
          </cell>
          <cell r="AG103" t="str">
            <v>!</v>
          </cell>
          <cell r="AH103">
            <v>50.542627881188125</v>
          </cell>
          <cell r="AI103" t="str">
            <v>!</v>
          </cell>
          <cell r="AJ103">
            <v>49.663947969902914</v>
          </cell>
          <cell r="AK103" t="str">
            <v>!</v>
          </cell>
          <cell r="AL103">
            <v>202.12348045187483</v>
          </cell>
          <cell r="AM103" t="str">
            <v>!</v>
          </cell>
          <cell r="AN103">
            <v>44.646000000000001</v>
          </cell>
          <cell r="AO103">
            <v>53.295000000000002</v>
          </cell>
          <cell r="AP103">
            <v>56.213499999999996</v>
          </cell>
          <cell r="AQ103">
            <v>56.213499999999996</v>
          </cell>
          <cell r="AR103" t="str">
            <v>!</v>
          </cell>
          <cell r="AS103">
            <v>210.36799999999999</v>
          </cell>
          <cell r="AT103" t="str">
            <v>!</v>
          </cell>
          <cell r="AU103">
            <v>57.679134999999995</v>
          </cell>
          <cell r="AV103">
            <v>57.679134999999995</v>
          </cell>
          <cell r="AW103">
            <v>57.679134999999995</v>
          </cell>
          <cell r="AX103">
            <v>57.679134999999995</v>
          </cell>
          <cell r="AY103" t="str">
            <v>!</v>
          </cell>
          <cell r="AZ103">
            <v>230.71653999999998</v>
          </cell>
          <cell r="BA103" t="str">
            <v>!</v>
          </cell>
          <cell r="BB103">
            <v>217.60944000000003</v>
          </cell>
          <cell r="BC103" t="str">
            <v>!</v>
          </cell>
          <cell r="BD103">
            <v>159.00209999999998</v>
          </cell>
          <cell r="BE103" t="str">
            <v>!</v>
          </cell>
        </row>
        <row r="104">
          <cell r="Y104" t="str">
            <v>!</v>
          </cell>
          <cell r="Z104" t="str">
            <v>!</v>
          </cell>
          <cell r="AA104">
            <v>91.732919999999993</v>
          </cell>
          <cell r="AB104" t="str">
            <v>!</v>
          </cell>
          <cell r="AC104">
            <v>22.7767619</v>
          </cell>
          <cell r="AD104" t="str">
            <v>!</v>
          </cell>
          <cell r="AE104" t="str">
            <v>!</v>
          </cell>
          <cell r="AF104">
            <v>27.511078649200002</v>
          </cell>
          <cell r="AG104" t="str">
            <v>!</v>
          </cell>
          <cell r="AH104">
            <v>25.524027080000003</v>
          </cell>
          <cell r="AI104" t="str">
            <v>!</v>
          </cell>
          <cell r="AJ104">
            <v>25.576933204500001</v>
          </cell>
          <cell r="AK104" t="str">
            <v>!</v>
          </cell>
          <cell r="AL104">
            <v>101.38880083370002</v>
          </cell>
          <cell r="AM104" t="str">
            <v>!</v>
          </cell>
          <cell r="AN104">
            <v>22.712045244000002</v>
          </cell>
          <cell r="AO104">
            <v>27.573020970000002</v>
          </cell>
          <cell r="AP104">
            <v>30.355289999999997</v>
          </cell>
          <cell r="AQ104">
            <v>30.355289999999997</v>
          </cell>
          <cell r="AR104" t="str">
            <v>!</v>
          </cell>
          <cell r="AS104">
            <v>110.76295936</v>
          </cell>
          <cell r="AT104" t="str">
            <v>!</v>
          </cell>
          <cell r="AU104">
            <v>28.839567499999998</v>
          </cell>
          <cell r="AV104">
            <v>28.839567499999998</v>
          </cell>
          <cell r="AW104">
            <v>28.839567499999998</v>
          </cell>
          <cell r="AX104">
            <v>28.839567499999998</v>
          </cell>
          <cell r="AY104" t="str">
            <v>!</v>
          </cell>
          <cell r="AZ104">
            <v>115.35826999999999</v>
          </cell>
          <cell r="BA104" t="str">
            <v>!</v>
          </cell>
          <cell r="BB104">
            <v>104.45253120000001</v>
          </cell>
          <cell r="BC104" t="str">
            <v>!</v>
          </cell>
          <cell r="BD104">
            <v>76.321007999999992</v>
          </cell>
          <cell r="BE104" t="str">
            <v>!</v>
          </cell>
        </row>
        <row r="105">
          <cell r="Y105" t="str">
            <v>!</v>
          </cell>
          <cell r="Z105" t="str">
            <v>!</v>
          </cell>
          <cell r="AB105" t="str">
            <v>!</v>
          </cell>
          <cell r="AD105" t="str">
            <v>!</v>
          </cell>
          <cell r="AE105" t="str">
            <v>!</v>
          </cell>
          <cell r="AF105" t="str">
            <v xml:space="preserve"> </v>
          </cell>
          <cell r="AG105" t="str">
            <v>!</v>
          </cell>
          <cell r="AI105" t="str">
            <v>!</v>
          </cell>
          <cell r="AK105" t="str">
            <v>!</v>
          </cell>
          <cell r="AM105" t="str">
            <v>!</v>
          </cell>
          <cell r="AN105" t="str">
            <v xml:space="preserve"> </v>
          </cell>
          <cell r="AO105" t="str">
            <v xml:space="preserve"> </v>
          </cell>
          <cell r="AP105" t="str">
            <v xml:space="preserve"> </v>
          </cell>
          <cell r="AQ105" t="str">
            <v xml:space="preserve"> </v>
          </cell>
          <cell r="AR105" t="str">
            <v>!</v>
          </cell>
          <cell r="AT105" t="str">
            <v>!</v>
          </cell>
          <cell r="AU105" t="str">
            <v xml:space="preserve"> </v>
          </cell>
          <cell r="AV105" t="str">
            <v xml:space="preserve"> </v>
          </cell>
          <cell r="AW105" t="str">
            <v xml:space="preserve"> </v>
          </cell>
          <cell r="AX105" t="str">
            <v xml:space="preserve"> </v>
          </cell>
          <cell r="AY105" t="str">
            <v>!</v>
          </cell>
          <cell r="BA105" t="str">
            <v>!</v>
          </cell>
          <cell r="BC105" t="str">
            <v>!</v>
          </cell>
          <cell r="BE105" t="str">
            <v>!</v>
          </cell>
        </row>
        <row r="106">
          <cell r="Y106" t="str">
            <v>!</v>
          </cell>
          <cell r="Z106" t="str">
            <v>!</v>
          </cell>
          <cell r="AA106">
            <v>50.605876897335776</v>
          </cell>
          <cell r="AB106" t="str">
            <v>!</v>
          </cell>
          <cell r="AC106">
            <v>8.1829999999999998</v>
          </cell>
          <cell r="AD106" t="str">
            <v>!</v>
          </cell>
          <cell r="AE106" t="str">
            <v>!</v>
          </cell>
          <cell r="AF106">
            <v>13.112</v>
          </cell>
          <cell r="AG106" t="str">
            <v>!</v>
          </cell>
          <cell r="AH106">
            <v>9.6463187499999989</v>
          </cell>
          <cell r="AI106" t="str">
            <v>!</v>
          </cell>
          <cell r="AJ106">
            <v>9.6463187499999989</v>
          </cell>
          <cell r="AK106" t="str">
            <v>!</v>
          </cell>
          <cell r="AL106">
            <v>40.5876375</v>
          </cell>
          <cell r="AM106" t="str">
            <v>!</v>
          </cell>
          <cell r="AN106">
            <v>6.33</v>
          </cell>
          <cell r="AO106">
            <v>6.9320000000000004</v>
          </cell>
          <cell r="AP106">
            <v>7.3974999999999991</v>
          </cell>
          <cell r="AQ106">
            <v>7.3974999999999991</v>
          </cell>
          <cell r="AR106" t="str">
            <v>!</v>
          </cell>
          <cell r="AS106">
            <v>28.056999999999999</v>
          </cell>
          <cell r="AT106" t="str">
            <v>!</v>
          </cell>
          <cell r="AU106">
            <v>13.8325</v>
          </cell>
          <cell r="AV106">
            <v>13.8325</v>
          </cell>
          <cell r="AW106">
            <v>13.8325</v>
          </cell>
          <cell r="AX106">
            <v>13.8325</v>
          </cell>
          <cell r="AY106" t="str">
            <v>!</v>
          </cell>
          <cell r="AZ106">
            <v>55.33</v>
          </cell>
          <cell r="BA106" t="str">
            <v>!</v>
          </cell>
          <cell r="BB106">
            <v>53.64</v>
          </cell>
          <cell r="BC106" t="str">
            <v>!</v>
          </cell>
          <cell r="BD106">
            <v>21.798000000000002</v>
          </cell>
          <cell r="BE106" t="str">
            <v>!</v>
          </cell>
        </row>
        <row r="107">
          <cell r="Y107" t="str">
            <v>!</v>
          </cell>
          <cell r="Z107" t="str">
            <v>!</v>
          </cell>
          <cell r="AA107">
            <v>35.720341782723793</v>
          </cell>
          <cell r="AB107" t="str">
            <v>!</v>
          </cell>
          <cell r="AC107">
            <v>5.6390000000000002</v>
          </cell>
          <cell r="AD107" t="str">
            <v>!</v>
          </cell>
          <cell r="AE107" t="str">
            <v>!</v>
          </cell>
          <cell r="AF107">
            <v>9.5839999999999996</v>
          </cell>
          <cell r="AG107" t="str">
            <v>!</v>
          </cell>
          <cell r="AH107">
            <v>7.2290687499999997</v>
          </cell>
          <cell r="AI107" t="str">
            <v>!</v>
          </cell>
          <cell r="AJ107">
            <v>7.2290687499999997</v>
          </cell>
          <cell r="AK107" t="str">
            <v>!</v>
          </cell>
          <cell r="AL107">
            <v>29.681137499999998</v>
          </cell>
          <cell r="AM107" t="str">
            <v>!</v>
          </cell>
          <cell r="AN107">
            <v>4.9690000000000003</v>
          </cell>
          <cell r="AO107">
            <v>6.4</v>
          </cell>
          <cell r="AP107">
            <v>5.621999999999999</v>
          </cell>
          <cell r="AQ107">
            <v>5.621999999999999</v>
          </cell>
          <cell r="AR107" t="str">
            <v>!</v>
          </cell>
          <cell r="AS107">
            <v>22.613</v>
          </cell>
          <cell r="AT107" t="str">
            <v>!</v>
          </cell>
          <cell r="AU107">
            <v>11.407500000000001</v>
          </cell>
          <cell r="AV107">
            <v>11.407500000000001</v>
          </cell>
          <cell r="AW107">
            <v>11.407500000000001</v>
          </cell>
          <cell r="AX107">
            <v>11.407500000000001</v>
          </cell>
          <cell r="AY107" t="str">
            <v>!</v>
          </cell>
          <cell r="AZ107">
            <v>45.63</v>
          </cell>
          <cell r="BA107" t="str">
            <v>!</v>
          </cell>
          <cell r="BB107">
            <v>47.89</v>
          </cell>
          <cell r="BC107" t="str">
            <v>!</v>
          </cell>
          <cell r="BD107">
            <v>21.478000000000002</v>
          </cell>
          <cell r="BE107" t="str">
            <v>!</v>
          </cell>
        </row>
        <row r="108">
          <cell r="Y108" t="str">
            <v>!</v>
          </cell>
          <cell r="Z108" t="str">
            <v>!</v>
          </cell>
          <cell r="AA108">
            <v>14.885535114611985</v>
          </cell>
          <cell r="AB108" t="str">
            <v>!</v>
          </cell>
          <cell r="AC108">
            <v>2.544</v>
          </cell>
          <cell r="AD108" t="str">
            <v>!</v>
          </cell>
          <cell r="AE108" t="str">
            <v>!</v>
          </cell>
          <cell r="AF108">
            <v>3.528</v>
          </cell>
          <cell r="AG108" t="str">
            <v>!</v>
          </cell>
          <cell r="AH108">
            <v>2.4172500000000001</v>
          </cell>
          <cell r="AI108" t="str">
            <v>!</v>
          </cell>
          <cell r="AJ108">
            <v>2.4172500000000001</v>
          </cell>
          <cell r="AK108" t="str">
            <v>!</v>
          </cell>
          <cell r="AL108">
            <v>10.906499999999999</v>
          </cell>
          <cell r="AM108" t="str">
            <v>!</v>
          </cell>
          <cell r="AN108">
            <v>1.361</v>
          </cell>
          <cell r="AO108">
            <v>0.53200000000000003</v>
          </cell>
          <cell r="AP108">
            <v>1.7755000000000001</v>
          </cell>
          <cell r="AQ108">
            <v>1.7755000000000001</v>
          </cell>
          <cell r="AR108" t="str">
            <v>!</v>
          </cell>
          <cell r="AS108">
            <v>5.444</v>
          </cell>
          <cell r="AT108" t="str">
            <v>!</v>
          </cell>
          <cell r="AU108">
            <v>2.4249999999999998</v>
          </cell>
          <cell r="AV108">
            <v>2.4249999999999998</v>
          </cell>
          <cell r="AW108">
            <v>2.4249999999999998</v>
          </cell>
          <cell r="AX108">
            <v>2.4249999999999998</v>
          </cell>
          <cell r="AY108" t="str">
            <v>!</v>
          </cell>
          <cell r="AZ108">
            <v>9.6999999999999993</v>
          </cell>
          <cell r="BA108" t="str">
            <v>!</v>
          </cell>
          <cell r="BB108">
            <v>5.75</v>
          </cell>
          <cell r="BC108" t="str">
            <v>!</v>
          </cell>
          <cell r="BD108">
            <v>0.32</v>
          </cell>
          <cell r="BE108" t="str">
            <v>!</v>
          </cell>
        </row>
        <row r="109">
          <cell r="Y109" t="str">
            <v>!</v>
          </cell>
          <cell r="Z109" t="str">
            <v>!</v>
          </cell>
          <cell r="AA109">
            <v>0</v>
          </cell>
          <cell r="AB109" t="str">
            <v>!</v>
          </cell>
          <cell r="AC109">
            <v>0</v>
          </cell>
          <cell r="AD109" t="str">
            <v>!</v>
          </cell>
          <cell r="AE109" t="str">
            <v>!</v>
          </cell>
          <cell r="AF109">
            <v>0</v>
          </cell>
          <cell r="AG109" t="str">
            <v>!</v>
          </cell>
          <cell r="AH109">
            <v>0</v>
          </cell>
          <cell r="AI109" t="str">
            <v>!</v>
          </cell>
          <cell r="AJ109">
            <v>0</v>
          </cell>
          <cell r="AK109" t="str">
            <v>!</v>
          </cell>
          <cell r="AL109">
            <v>0</v>
          </cell>
          <cell r="AM109" t="str">
            <v>!</v>
          </cell>
          <cell r="AN109">
            <v>0</v>
          </cell>
          <cell r="AO109">
            <v>0</v>
          </cell>
          <cell r="AP109">
            <v>0</v>
          </cell>
          <cell r="AQ109">
            <v>0</v>
          </cell>
          <cell r="AR109" t="str">
            <v>!</v>
          </cell>
          <cell r="AS109">
            <v>0</v>
          </cell>
          <cell r="AT109" t="str">
            <v>!</v>
          </cell>
          <cell r="AU109">
            <v>0</v>
          </cell>
          <cell r="AV109">
            <v>0</v>
          </cell>
          <cell r="AW109">
            <v>0</v>
          </cell>
          <cell r="AX109">
            <v>0</v>
          </cell>
          <cell r="AY109" t="str">
            <v>!</v>
          </cell>
          <cell r="AZ109">
            <v>0</v>
          </cell>
          <cell r="BA109" t="str">
            <v>!</v>
          </cell>
          <cell r="BB109">
            <v>0</v>
          </cell>
          <cell r="BC109" t="str">
            <v>!</v>
          </cell>
          <cell r="BD109">
            <v>0</v>
          </cell>
          <cell r="BE109" t="str">
            <v>!</v>
          </cell>
        </row>
        <row r="110">
          <cell r="Y110" t="str">
            <v>!</v>
          </cell>
          <cell r="Z110" t="str">
            <v>!</v>
          </cell>
          <cell r="AB110" t="str">
            <v>!</v>
          </cell>
          <cell r="AD110" t="str">
            <v>!</v>
          </cell>
          <cell r="AE110" t="str">
            <v>!</v>
          </cell>
          <cell r="AG110" t="str">
            <v>!</v>
          </cell>
          <cell r="AI110" t="str">
            <v>!</v>
          </cell>
          <cell r="AK110" t="str">
            <v>!</v>
          </cell>
          <cell r="AM110" t="str">
            <v>!</v>
          </cell>
          <cell r="AN110" t="str">
            <v xml:space="preserve"> </v>
          </cell>
          <cell r="AO110" t="str">
            <v xml:space="preserve"> </v>
          </cell>
          <cell r="AP110" t="str">
            <v xml:space="preserve"> </v>
          </cell>
          <cell r="AQ110" t="str">
            <v xml:space="preserve"> </v>
          </cell>
          <cell r="AR110" t="str">
            <v>!</v>
          </cell>
          <cell r="AT110" t="str">
            <v>!</v>
          </cell>
          <cell r="AU110" t="str">
            <v xml:space="preserve"> </v>
          </cell>
          <cell r="AV110" t="str">
            <v xml:space="preserve"> </v>
          </cell>
          <cell r="AW110" t="str">
            <v xml:space="preserve"> </v>
          </cell>
          <cell r="AX110" t="str">
            <v xml:space="preserve"> </v>
          </cell>
          <cell r="AY110" t="str">
            <v>!</v>
          </cell>
          <cell r="BA110" t="str">
            <v>!</v>
          </cell>
          <cell r="BC110" t="str">
            <v>!</v>
          </cell>
          <cell r="BE110" t="str">
            <v>!</v>
          </cell>
        </row>
        <row r="111">
          <cell r="Y111" t="str">
            <v>!</v>
          </cell>
          <cell r="Z111" t="str">
            <v>!</v>
          </cell>
          <cell r="AA111" t="str">
            <v xml:space="preserve"> </v>
          </cell>
          <cell r="AB111" t="str">
            <v>!</v>
          </cell>
          <cell r="AD111" t="str">
            <v>!</v>
          </cell>
          <cell r="AE111" t="str">
            <v>!</v>
          </cell>
          <cell r="AG111" t="str">
            <v>!</v>
          </cell>
          <cell r="AI111" t="str">
            <v>!</v>
          </cell>
          <cell r="AK111" t="str">
            <v>!</v>
          </cell>
          <cell r="AM111" t="str">
            <v>!</v>
          </cell>
          <cell r="AN111" t="str">
            <v xml:space="preserve"> </v>
          </cell>
          <cell r="AO111" t="str">
            <v xml:space="preserve"> </v>
          </cell>
          <cell r="AP111" t="str">
            <v xml:space="preserve"> </v>
          </cell>
          <cell r="AQ111" t="str">
            <v xml:space="preserve"> </v>
          </cell>
          <cell r="AR111" t="str">
            <v>!</v>
          </cell>
          <cell r="AS111" t="str">
            <v xml:space="preserve"> </v>
          </cell>
          <cell r="AT111" t="str">
            <v>!</v>
          </cell>
          <cell r="AU111" t="str">
            <v xml:space="preserve"> </v>
          </cell>
          <cell r="AV111" t="str">
            <v xml:space="preserve"> </v>
          </cell>
          <cell r="AW111" t="str">
            <v xml:space="preserve"> </v>
          </cell>
          <cell r="AX111" t="str">
            <v xml:space="preserve"> </v>
          </cell>
          <cell r="AY111" t="str">
            <v>!</v>
          </cell>
          <cell r="AZ111" t="str">
            <v xml:space="preserve"> </v>
          </cell>
          <cell r="BA111" t="str">
            <v>!</v>
          </cell>
          <cell r="BB111" t="str">
            <v xml:space="preserve"> </v>
          </cell>
          <cell r="BC111" t="str">
            <v>!</v>
          </cell>
          <cell r="BE111" t="str">
            <v>!</v>
          </cell>
        </row>
        <row r="112">
          <cell r="Y112" t="str">
            <v>!</v>
          </cell>
          <cell r="Z112" t="str">
            <v>!</v>
          </cell>
          <cell r="AA112">
            <v>401.02433480875044</v>
          </cell>
          <cell r="AB112" t="str">
            <v>!</v>
          </cell>
          <cell r="AC112">
            <v>97.373055325865977</v>
          </cell>
          <cell r="AD112" t="str">
            <v>!</v>
          </cell>
          <cell r="AE112" t="str">
            <v>!</v>
          </cell>
          <cell r="AF112">
            <v>103.51751789842024</v>
          </cell>
          <cell r="AG112" t="str">
            <v>!</v>
          </cell>
          <cell r="AH112">
            <v>101.85883107445186</v>
          </cell>
          <cell r="AI112" t="str">
            <v>!</v>
          </cell>
          <cell r="AJ112">
            <v>134.36518144577713</v>
          </cell>
          <cell r="AK112" t="str">
            <v>!</v>
          </cell>
          <cell r="AL112">
            <v>437.11458574451518</v>
          </cell>
          <cell r="AM112" t="str">
            <v>!</v>
          </cell>
          <cell r="AN112">
            <v>161.26191326219998</v>
          </cell>
          <cell r="AO112">
            <v>148.48001882675999</v>
          </cell>
          <cell r="AP112">
            <v>114.65749160839998</v>
          </cell>
          <cell r="AQ112">
            <v>82.032758546450012</v>
          </cell>
          <cell r="AR112" t="str">
            <v>!</v>
          </cell>
          <cell r="AS112">
            <v>506.43218224381002</v>
          </cell>
          <cell r="AT112" t="str">
            <v>!</v>
          </cell>
          <cell r="AU112">
            <v>70.910865000000001</v>
          </cell>
          <cell r="AV112">
            <v>70.910865000000001</v>
          </cell>
          <cell r="AW112">
            <v>70.910865000000001</v>
          </cell>
          <cell r="AX112">
            <v>70.910865000000001</v>
          </cell>
          <cell r="AY112" t="str">
            <v>!</v>
          </cell>
          <cell r="AZ112">
            <v>283.64346</v>
          </cell>
          <cell r="BA112" t="str">
            <v>!</v>
          </cell>
          <cell r="BB112">
            <v>221.72055999999989</v>
          </cell>
          <cell r="BC112" t="str">
            <v>!</v>
          </cell>
          <cell r="BD112">
            <v>123.18790000000001</v>
          </cell>
          <cell r="BE112" t="str">
            <v>!</v>
          </cell>
        </row>
        <row r="113">
          <cell r="Y113" t="str">
            <v>!</v>
          </cell>
          <cell r="Z113" t="str">
            <v>!</v>
          </cell>
          <cell r="AA113">
            <v>204.92592368275598</v>
          </cell>
          <cell r="AB113" t="str">
            <v>!</v>
          </cell>
          <cell r="AC113">
            <v>48.170450469705912</v>
          </cell>
          <cell r="AD113" t="str">
            <v>!</v>
          </cell>
          <cell r="AE113" t="str">
            <v>!</v>
          </cell>
          <cell r="AF113">
            <v>50.96843375531104</v>
          </cell>
          <cell r="AG113" t="str">
            <v>!</v>
          </cell>
          <cell r="AH113">
            <v>51.438709692598188</v>
          </cell>
          <cell r="AI113" t="str">
            <v>!</v>
          </cell>
          <cell r="AJ113">
            <v>69.198068444575227</v>
          </cell>
          <cell r="AK113" t="str">
            <v>!</v>
          </cell>
          <cell r="AL113">
            <v>219.77566236219036</v>
          </cell>
          <cell r="AM113" t="str">
            <v>!</v>
          </cell>
          <cell r="AN113">
            <v>82.036192943266798</v>
          </cell>
          <cell r="AO113">
            <v>76.818513420325516</v>
          </cell>
          <cell r="AP113">
            <v>61.915045468535993</v>
          </cell>
          <cell r="AQ113">
            <v>44.297689615083002</v>
          </cell>
          <cell r="AR113" t="str">
            <v>!</v>
          </cell>
          <cell r="AS113">
            <v>266.64667259501084</v>
          </cell>
          <cell r="AT113" t="str">
            <v>!</v>
          </cell>
          <cell r="AU113">
            <v>35.455432500000001</v>
          </cell>
          <cell r="AV113">
            <v>35.455432500000001</v>
          </cell>
          <cell r="AW113">
            <v>35.455432500000001</v>
          </cell>
          <cell r="AX113">
            <v>35.455432500000001</v>
          </cell>
          <cell r="AY113" t="str">
            <v>!</v>
          </cell>
          <cell r="AZ113">
            <v>141.82173</v>
          </cell>
          <cell r="BA113" t="str">
            <v>!</v>
          </cell>
          <cell r="BB113">
            <v>106.42586879999996</v>
          </cell>
          <cell r="BC113" t="str">
            <v>!</v>
          </cell>
          <cell r="BD113">
            <v>59.130192000000008</v>
          </cell>
          <cell r="BE113" t="str">
            <v>!</v>
          </cell>
        </row>
        <row r="114">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row>
        <row r="117">
          <cell r="BD117" t="str">
            <v>Page 2/2</v>
          </cell>
        </row>
        <row r="119">
          <cell r="AC119" t="str">
            <v xml:space="preserve"> </v>
          </cell>
          <cell r="AF119" t="str">
            <v xml:space="preserve"> </v>
          </cell>
          <cell r="AH119" t="str">
            <v xml:space="preserve"> </v>
          </cell>
          <cell r="AJ119" t="str">
            <v xml:space="preserve"> </v>
          </cell>
          <cell r="AL119" t="str">
            <v xml:space="preserve"> </v>
          </cell>
        </row>
        <row r="120">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row>
        <row r="121">
          <cell r="Y121" t="str">
            <v>!</v>
          </cell>
          <cell r="Z121" t="str">
            <v>!</v>
          </cell>
          <cell r="AA121" t="str">
            <v>Exercice</v>
          </cell>
          <cell r="AB121" t="str">
            <v>!</v>
          </cell>
          <cell r="AC121" t="str">
            <v>Exercice</v>
          </cell>
          <cell r="AD121" t="str">
            <v>!</v>
          </cell>
          <cell r="AE121" t="str">
            <v>!</v>
          </cell>
          <cell r="AF121" t="str">
            <v>Exercice</v>
          </cell>
          <cell r="AG121" t="str">
            <v>!</v>
          </cell>
          <cell r="AH121" t="str">
            <v>Exercice</v>
          </cell>
          <cell r="AI121" t="str">
            <v>!</v>
          </cell>
          <cell r="AJ121" t="str">
            <v>Exercice</v>
          </cell>
          <cell r="AK121" t="str">
            <v>!</v>
          </cell>
          <cell r="AL121" t="str">
            <v>Exercice</v>
          </cell>
          <cell r="AM121" t="str">
            <v>!</v>
          </cell>
          <cell r="AN121" t="str">
            <v>Exercice</v>
          </cell>
          <cell r="AO121" t="str">
            <v>Exercice</v>
          </cell>
          <cell r="AP121" t="str">
            <v>Exercice</v>
          </cell>
          <cell r="AQ121" t="str">
            <v>Exercice</v>
          </cell>
          <cell r="AR121" t="str">
            <v>!</v>
          </cell>
          <cell r="AS121" t="str">
            <v>Exercice</v>
          </cell>
          <cell r="AT121" t="str">
            <v>!</v>
          </cell>
          <cell r="AU121" t="str">
            <v>Exercice</v>
          </cell>
          <cell r="AV121" t="str">
            <v>Exercice</v>
          </cell>
          <cell r="AW121" t="str">
            <v>Exercice</v>
          </cell>
          <cell r="AX121" t="str">
            <v>Exercice</v>
          </cell>
          <cell r="AY121" t="str">
            <v>!</v>
          </cell>
          <cell r="AZ121" t="str">
            <v>Exercice</v>
          </cell>
          <cell r="BA121" t="str">
            <v>!</v>
          </cell>
          <cell r="BB121" t="str">
            <v>Exercice</v>
          </cell>
          <cell r="BC121" t="str">
            <v>!</v>
          </cell>
          <cell r="BD121" t="str">
            <v>Exercice</v>
          </cell>
          <cell r="BE121" t="str">
            <v>!</v>
          </cell>
        </row>
        <row r="122">
          <cell r="Y122" t="str">
            <v>!</v>
          </cell>
          <cell r="Z122" t="str">
            <v>!</v>
          </cell>
          <cell r="AA122" t="str">
            <v>1994/95</v>
          </cell>
          <cell r="AB122" t="str">
            <v>!</v>
          </cell>
          <cell r="AC122" t="str">
            <v>1995/96</v>
          </cell>
          <cell r="AD122" t="str">
            <v>!</v>
          </cell>
          <cell r="AE122" t="str">
            <v>!</v>
          </cell>
          <cell r="AF122" t="str">
            <v>1995/96</v>
          </cell>
          <cell r="AG122" t="str">
            <v>!</v>
          </cell>
          <cell r="AH122" t="str">
            <v>1995/96</v>
          </cell>
          <cell r="AI122" t="str">
            <v>!</v>
          </cell>
          <cell r="AJ122" t="str">
            <v>1995/96</v>
          </cell>
          <cell r="AK122" t="str">
            <v>!</v>
          </cell>
          <cell r="AL122" t="str">
            <v>1995/96</v>
          </cell>
          <cell r="AM122" t="str">
            <v>!</v>
          </cell>
          <cell r="AN122" t="str">
            <v>1996/97</v>
          </cell>
          <cell r="AO122" t="str">
            <v>1996/97</v>
          </cell>
          <cell r="AP122" t="str">
            <v>1996/97</v>
          </cell>
          <cell r="AQ122" t="str">
            <v>1996/97</v>
          </cell>
          <cell r="AR122" t="str">
            <v>!</v>
          </cell>
          <cell r="AS122" t="str">
            <v>1996/97</v>
          </cell>
          <cell r="AT122" t="str">
            <v>!</v>
          </cell>
          <cell r="AU122" t="str">
            <v>1997/98</v>
          </cell>
          <cell r="AV122" t="str">
            <v>1997/98</v>
          </cell>
          <cell r="AW122" t="str">
            <v>1997/98</v>
          </cell>
          <cell r="AX122" t="str">
            <v>1997/98</v>
          </cell>
          <cell r="AY122" t="str">
            <v>!</v>
          </cell>
          <cell r="AZ122" t="str">
            <v>1997/98</v>
          </cell>
          <cell r="BA122" t="str">
            <v>!</v>
          </cell>
          <cell r="BB122" t="str">
            <v>1998/99</v>
          </cell>
          <cell r="BC122" t="str">
            <v>!</v>
          </cell>
          <cell r="BD122" t="str">
            <v>1999/00</v>
          </cell>
          <cell r="BE122" t="str">
            <v>!</v>
          </cell>
        </row>
        <row r="123">
          <cell r="Y123" t="str">
            <v>!</v>
          </cell>
          <cell r="Z123" t="str">
            <v>!</v>
          </cell>
          <cell r="AA123" t="str">
            <v>TOTAl</v>
          </cell>
          <cell r="AB123" t="str">
            <v>!</v>
          </cell>
          <cell r="AC123" t="str">
            <v>1er Trim.</v>
          </cell>
          <cell r="AD123" t="str">
            <v>!</v>
          </cell>
          <cell r="AE123" t="str">
            <v>!</v>
          </cell>
          <cell r="AF123" t="str">
            <v>2è Trim.</v>
          </cell>
          <cell r="AG123" t="str">
            <v>!</v>
          </cell>
          <cell r="AH123" t="str">
            <v>3è Trim.</v>
          </cell>
          <cell r="AI123" t="str">
            <v>!</v>
          </cell>
          <cell r="AJ123" t="str">
            <v>4è Trim.</v>
          </cell>
          <cell r="AK123" t="str">
            <v>!</v>
          </cell>
          <cell r="AL123" t="str">
            <v>TOTAL</v>
          </cell>
          <cell r="AM123" t="str">
            <v>!</v>
          </cell>
          <cell r="AN123" t="str">
            <v>1er Trim.</v>
          </cell>
          <cell r="AO123" t="str">
            <v>2è Trim.</v>
          </cell>
          <cell r="AP123" t="str">
            <v>3e Trim.</v>
          </cell>
          <cell r="AQ123" t="str">
            <v>4è Trim.</v>
          </cell>
          <cell r="AR123" t="str">
            <v xml:space="preserve"> </v>
          </cell>
          <cell r="AS123" t="str">
            <v>TOTAL</v>
          </cell>
          <cell r="AT123" t="str">
            <v>!</v>
          </cell>
          <cell r="AU123" t="str">
            <v>1er Trim.</v>
          </cell>
          <cell r="AV123" t="str">
            <v>2è Trim.</v>
          </cell>
          <cell r="AW123" t="str">
            <v>3e Trim.</v>
          </cell>
          <cell r="AX123" t="str">
            <v>4è Trim.</v>
          </cell>
          <cell r="AY123" t="str">
            <v xml:space="preserve"> </v>
          </cell>
          <cell r="AZ123" t="str">
            <v>TOTAL</v>
          </cell>
          <cell r="BA123" t="str">
            <v>!</v>
          </cell>
          <cell r="BB123" t="str">
            <v>-</v>
          </cell>
          <cell r="BC123" t="str">
            <v>!</v>
          </cell>
          <cell r="BD123" t="str">
            <v>-</v>
          </cell>
          <cell r="BE123" t="str">
            <v>!</v>
          </cell>
        </row>
        <row r="124">
          <cell r="Y124" t="str">
            <v>!</v>
          </cell>
          <cell r="Z124" t="str">
            <v>!</v>
          </cell>
          <cell r="AA124" t="str">
            <v>-</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t="str">
            <v>-</v>
          </cell>
          <cell r="AQ124" t="str">
            <v>-</v>
          </cell>
          <cell r="AR124" t="str">
            <v>!</v>
          </cell>
          <cell r="AS124" t="str">
            <v>-</v>
          </cell>
          <cell r="AT124" t="str">
            <v>!</v>
          </cell>
          <cell r="AU124" t="str">
            <v>-</v>
          </cell>
          <cell r="AV124" t="str">
            <v>-</v>
          </cell>
          <cell r="AW124" t="str">
            <v>-</v>
          </cell>
          <cell r="AX124" t="str">
            <v>-</v>
          </cell>
          <cell r="AY124" t="str">
            <v>!</v>
          </cell>
          <cell r="AZ124" t="str">
            <v>-</v>
          </cell>
          <cell r="BA124" t="str">
            <v>!</v>
          </cell>
          <cell r="BB124" t="str">
            <v>-</v>
          </cell>
          <cell r="BC124" t="str">
            <v>!</v>
          </cell>
          <cell r="BD124" t="str">
            <v>-</v>
          </cell>
          <cell r="BE124" t="str">
            <v>!</v>
          </cell>
        </row>
        <row r="125">
          <cell r="Y125" t="str">
            <v>!</v>
          </cell>
          <cell r="Z125" t="str">
            <v>!</v>
          </cell>
          <cell r="AB125" t="str">
            <v>!</v>
          </cell>
          <cell r="AD125" t="str">
            <v>!</v>
          </cell>
          <cell r="AE125" t="str">
            <v>!</v>
          </cell>
          <cell r="AG125" t="str">
            <v>!</v>
          </cell>
          <cell r="AI125" t="str">
            <v>!</v>
          </cell>
          <cell r="AK125" t="str">
            <v>!</v>
          </cell>
          <cell r="AM125" t="str">
            <v>!</v>
          </cell>
          <cell r="AR125" t="str">
            <v>!</v>
          </cell>
          <cell r="AT125" t="str">
            <v>!</v>
          </cell>
          <cell r="AY125" t="str">
            <v>!</v>
          </cell>
          <cell r="BA125" t="str">
            <v>!</v>
          </cell>
          <cell r="BC125" t="str">
            <v>!</v>
          </cell>
          <cell r="BE125" t="str">
            <v>!</v>
          </cell>
        </row>
        <row r="126">
          <cell r="Y126" t="str">
            <v>!</v>
          </cell>
          <cell r="Z126" t="str">
            <v>!</v>
          </cell>
          <cell r="AA126">
            <v>195.90267613399999</v>
          </cell>
          <cell r="AB126" t="str">
            <v>!</v>
          </cell>
          <cell r="AC126">
            <v>47.58120125976</v>
          </cell>
          <cell r="AD126" t="str">
            <v>!</v>
          </cell>
          <cell r="AE126" t="str">
            <v>!</v>
          </cell>
          <cell r="AF126">
            <v>48.394889670609999</v>
          </cell>
          <cell r="AG126" t="str">
            <v>!</v>
          </cell>
          <cell r="AH126">
            <v>48.015441592649999</v>
          </cell>
          <cell r="AI126" t="str">
            <v>!</v>
          </cell>
          <cell r="AJ126">
            <v>41.634747110400006</v>
          </cell>
          <cell r="AK126" t="str">
            <v>!</v>
          </cell>
          <cell r="AL126">
            <v>185.62627963341998</v>
          </cell>
          <cell r="AM126" t="str">
            <v>!</v>
          </cell>
          <cell r="AN126">
            <v>87.968899972199992</v>
          </cell>
          <cell r="AO126">
            <v>67.608952344360006</v>
          </cell>
          <cell r="AP126">
            <v>45.125113733649997</v>
          </cell>
          <cell r="AQ126">
            <v>34.601246106699996</v>
          </cell>
          <cell r="AR126" t="str">
            <v>!</v>
          </cell>
          <cell r="AS126">
            <v>235.30421215690995</v>
          </cell>
          <cell r="AT126" t="str">
            <v>!</v>
          </cell>
          <cell r="AU126">
            <v>42.125062500000006</v>
          </cell>
          <cell r="AV126">
            <v>42.125062500000006</v>
          </cell>
          <cell r="AW126">
            <v>42.125062500000006</v>
          </cell>
          <cell r="AX126">
            <v>42.125062500000006</v>
          </cell>
          <cell r="AY126" t="str">
            <v>!</v>
          </cell>
          <cell r="AZ126">
            <v>168.50025000000002</v>
          </cell>
          <cell r="BA126" t="str">
            <v>!</v>
          </cell>
          <cell r="BB126">
            <v>144.44550000000001</v>
          </cell>
          <cell r="BC126" t="str">
            <v>!</v>
          </cell>
          <cell r="BD126">
            <v>90.457499999999996</v>
          </cell>
          <cell r="BE126" t="str">
            <v>!</v>
          </cell>
        </row>
        <row r="127">
          <cell r="Y127" t="str">
            <v>!</v>
          </cell>
          <cell r="Z127" t="str">
            <v>!</v>
          </cell>
          <cell r="AA127">
            <v>71.243672942713246</v>
          </cell>
          <cell r="AB127" t="str">
            <v>!</v>
          </cell>
          <cell r="AC127">
            <v>16.113500000000002</v>
          </cell>
          <cell r="AD127" t="str">
            <v>!</v>
          </cell>
          <cell r="AE127" t="str">
            <v>!</v>
          </cell>
          <cell r="AF127">
            <v>20.808000000000003</v>
          </cell>
          <cell r="AG127" t="str">
            <v>!</v>
          </cell>
          <cell r="AH127">
            <v>17.740872772277228</v>
          </cell>
          <cell r="AI127" t="str">
            <v>!</v>
          </cell>
          <cell r="AJ127">
            <v>17.395351907281555</v>
          </cell>
          <cell r="AK127" t="str">
            <v>!</v>
          </cell>
          <cell r="AL127">
            <v>72.057724679558788</v>
          </cell>
          <cell r="AM127" t="str">
            <v>!</v>
          </cell>
          <cell r="AN127">
            <v>13.478</v>
          </cell>
          <cell r="AO127">
            <v>17.7835</v>
          </cell>
          <cell r="AP127">
            <v>19.481249999999999</v>
          </cell>
          <cell r="AQ127">
            <v>19.481249999999999</v>
          </cell>
          <cell r="AR127" t="str">
            <v>!</v>
          </cell>
          <cell r="AS127">
            <v>70.224000000000004</v>
          </cell>
          <cell r="AT127" t="str">
            <v>!</v>
          </cell>
          <cell r="AU127">
            <v>18.394567500000001</v>
          </cell>
          <cell r="AV127">
            <v>18.394567500000001</v>
          </cell>
          <cell r="AW127">
            <v>18.394567500000001</v>
          </cell>
          <cell r="AX127">
            <v>18.394567500000001</v>
          </cell>
          <cell r="AY127" t="str">
            <v>!</v>
          </cell>
          <cell r="AZ127">
            <v>73.578270000000003</v>
          </cell>
          <cell r="BA127" t="str">
            <v>!</v>
          </cell>
          <cell r="BB127">
            <v>71.794720000000012</v>
          </cell>
          <cell r="BC127" t="str">
            <v>!</v>
          </cell>
          <cell r="BD127">
            <v>66.846049999999991</v>
          </cell>
          <cell r="BE127" t="str">
            <v>!</v>
          </cell>
        </row>
        <row r="128">
          <cell r="Y128" t="str">
            <v>!</v>
          </cell>
          <cell r="Z128" t="str">
            <v>!</v>
          </cell>
          <cell r="AA128">
            <v>6.0206970801673929</v>
          </cell>
          <cell r="AB128" t="str">
            <v>!</v>
          </cell>
          <cell r="AC128">
            <v>0.45700000000000002</v>
          </cell>
          <cell r="AD128" t="str">
            <v>!</v>
          </cell>
          <cell r="AE128" t="str">
            <v>!</v>
          </cell>
          <cell r="AF128">
            <v>3.4820000000000002</v>
          </cell>
          <cell r="AG128" t="str">
            <v>!</v>
          </cell>
          <cell r="AH128">
            <v>4.9400000000000004</v>
          </cell>
          <cell r="AI128" t="str">
            <v>!</v>
          </cell>
          <cell r="AJ128">
            <v>4.9400000000000004</v>
          </cell>
          <cell r="AK128" t="str">
            <v>!</v>
          </cell>
          <cell r="AL128">
            <v>13.818999999999999</v>
          </cell>
          <cell r="AM128" t="str">
            <v>!</v>
          </cell>
          <cell r="AN128">
            <v>7.016</v>
          </cell>
          <cell r="AO128">
            <v>8.6940000000000008</v>
          </cell>
          <cell r="AP128">
            <v>2.3420000000000001</v>
          </cell>
          <cell r="AQ128">
            <v>2.343</v>
          </cell>
          <cell r="AR128" t="str">
            <v>!</v>
          </cell>
          <cell r="AS128">
            <v>20.395</v>
          </cell>
          <cell r="AT128" t="str">
            <v>!</v>
          </cell>
          <cell r="AU128">
            <v>2.25</v>
          </cell>
          <cell r="AV128">
            <v>2.75</v>
          </cell>
          <cell r="AW128">
            <v>2.75</v>
          </cell>
          <cell r="AX128">
            <v>2.75</v>
          </cell>
          <cell r="AY128" t="str">
            <v>!</v>
          </cell>
          <cell r="AZ128">
            <v>9</v>
          </cell>
          <cell r="BA128" t="str">
            <v>!</v>
          </cell>
          <cell r="BB128">
            <v>0</v>
          </cell>
          <cell r="BC128" t="str">
            <v>!</v>
          </cell>
          <cell r="BD128">
            <v>0</v>
          </cell>
          <cell r="BE128" t="str">
            <v>!</v>
          </cell>
        </row>
        <row r="129">
          <cell r="Y129" t="str">
            <v>!</v>
          </cell>
          <cell r="Z129" t="str">
            <v>!</v>
          </cell>
          <cell r="AA129">
            <v>25.302938448667888</v>
          </cell>
          <cell r="AB129" t="str">
            <v>!</v>
          </cell>
          <cell r="AC129">
            <v>4.0914999999999999</v>
          </cell>
          <cell r="AD129" t="str">
            <v>!</v>
          </cell>
          <cell r="AE129" t="str">
            <v>!</v>
          </cell>
          <cell r="AF129">
            <v>6.556</v>
          </cell>
          <cell r="AG129" t="str">
            <v>!</v>
          </cell>
          <cell r="AH129">
            <v>4.8231593749999995</v>
          </cell>
          <cell r="AI129" t="str">
            <v>!</v>
          </cell>
          <cell r="AJ129">
            <v>4.8231593749999995</v>
          </cell>
          <cell r="AK129" t="str">
            <v>!</v>
          </cell>
          <cell r="AL129">
            <v>20.29381875</v>
          </cell>
          <cell r="AM129" t="str">
            <v>!</v>
          </cell>
          <cell r="AN129">
            <v>3.165</v>
          </cell>
          <cell r="AO129">
            <v>3.4660000000000002</v>
          </cell>
          <cell r="AP129">
            <v>3.6987499999999995</v>
          </cell>
          <cell r="AQ129">
            <v>3.6987499999999995</v>
          </cell>
          <cell r="AR129" t="str">
            <v>!</v>
          </cell>
          <cell r="AS129">
            <v>14.028499999999999</v>
          </cell>
          <cell r="AT129" t="str">
            <v>!</v>
          </cell>
          <cell r="AU129">
            <v>6.9162499999999998</v>
          </cell>
          <cell r="AV129">
            <v>6.9162499999999998</v>
          </cell>
          <cell r="AW129">
            <v>6.9162499999999998</v>
          </cell>
          <cell r="AX129">
            <v>6.9162499999999998</v>
          </cell>
          <cell r="AY129" t="str">
            <v>!</v>
          </cell>
          <cell r="AZ129">
            <v>27.664999999999999</v>
          </cell>
          <cell r="BA129" t="str">
            <v>!</v>
          </cell>
          <cell r="BB129">
            <v>26.82</v>
          </cell>
          <cell r="BC129" t="str">
            <v>!</v>
          </cell>
          <cell r="BD129">
            <v>10.899000000000001</v>
          </cell>
          <cell r="BE129" t="str">
            <v>!</v>
          </cell>
        </row>
        <row r="130">
          <cell r="Y130" t="str">
            <v>!</v>
          </cell>
          <cell r="Z130" t="str">
            <v>!</v>
          </cell>
          <cell r="AA130">
            <v>3.8126189605485536</v>
          </cell>
          <cell r="AB130" t="str">
            <v>!</v>
          </cell>
          <cell r="AC130">
            <v>0.60000000000000009</v>
          </cell>
          <cell r="AD130" t="str">
            <v>!</v>
          </cell>
          <cell r="AE130" t="str">
            <v>!</v>
          </cell>
          <cell r="AF130">
            <v>0.79899999999999993</v>
          </cell>
          <cell r="AG130" t="str">
            <v>!</v>
          </cell>
          <cell r="AH130">
            <v>1.323758</v>
          </cell>
          <cell r="AI130" t="str">
            <v>!</v>
          </cell>
          <cell r="AJ130">
            <v>1.323758</v>
          </cell>
          <cell r="AK130" t="str">
            <v>!</v>
          </cell>
          <cell r="AL130">
            <v>4.0465160000000004</v>
          </cell>
          <cell r="AM130" t="str">
            <v>!</v>
          </cell>
          <cell r="AN130">
            <v>1.1039999999999999</v>
          </cell>
          <cell r="AO130">
            <v>1.123</v>
          </cell>
          <cell r="AP130">
            <v>0.88450000000000006</v>
          </cell>
          <cell r="AQ130">
            <v>0.88450000000000006</v>
          </cell>
          <cell r="AR130" t="str">
            <v>!</v>
          </cell>
          <cell r="AS130">
            <v>3.996</v>
          </cell>
          <cell r="AT130" t="str">
            <v>!</v>
          </cell>
          <cell r="AU130">
            <v>1.89625</v>
          </cell>
          <cell r="AV130">
            <v>1.89625</v>
          </cell>
          <cell r="AW130">
            <v>1.89625</v>
          </cell>
          <cell r="AX130">
            <v>1.89625</v>
          </cell>
          <cell r="AY130" t="str">
            <v>!</v>
          </cell>
          <cell r="AZ130">
            <v>7.585</v>
          </cell>
          <cell r="BA130" t="str">
            <v>!</v>
          </cell>
          <cell r="BB130">
            <v>4.1349999999999998</v>
          </cell>
          <cell r="BC130" t="str">
            <v>!</v>
          </cell>
          <cell r="BD130">
            <v>1.115</v>
          </cell>
          <cell r="BE130" t="str">
            <v>!</v>
          </cell>
        </row>
        <row r="131">
          <cell r="Y131" t="str">
            <v>!</v>
          </cell>
          <cell r="Z131" t="str">
            <v>!</v>
          </cell>
          <cell r="AA131">
            <v>-16.553872419397266</v>
          </cell>
          <cell r="AB131" t="str">
            <v>!</v>
          </cell>
          <cell r="AC131">
            <v>-4.2883149535503708</v>
          </cell>
          <cell r="AD131" t="str">
            <v>!</v>
          </cell>
          <cell r="AE131" t="str">
            <v>!</v>
          </cell>
          <cell r="AF131">
            <v>-5.0969799044954964</v>
          </cell>
          <cell r="AG131" t="str">
            <v>!</v>
          </cell>
          <cell r="AH131">
            <v>-5.1558474445854969</v>
          </cell>
          <cell r="AI131" t="str">
            <v>!</v>
          </cell>
          <cell r="AJ131">
            <v>-3.8757313281082801</v>
          </cell>
          <cell r="AK131" t="str">
            <v>!</v>
          </cell>
          <cell r="AL131">
            <v>-18.416873630739644</v>
          </cell>
          <cell r="AM131" t="str">
            <v>!</v>
          </cell>
          <cell r="AN131">
            <v>-6.1189999999999998</v>
          </cell>
          <cell r="AO131">
            <v>-10.571999999999999</v>
          </cell>
          <cell r="AP131">
            <v>-10.571999999999999</v>
          </cell>
          <cell r="AQ131">
            <v>-10.571999999999999</v>
          </cell>
          <cell r="AR131" t="str">
            <v>!</v>
          </cell>
          <cell r="AS131">
            <v>-37.670999999999999</v>
          </cell>
          <cell r="AT131" t="str">
            <v>!</v>
          </cell>
          <cell r="AU131">
            <v>-6.0301380203055865</v>
          </cell>
          <cell r="AV131">
            <v>-6.0301380203055865</v>
          </cell>
          <cell r="AW131">
            <v>-6.0301380203055865</v>
          </cell>
          <cell r="AX131">
            <v>-6.0301380203055865</v>
          </cell>
          <cell r="AY131" t="str">
            <v>!</v>
          </cell>
          <cell r="AZ131">
            <v>-24.120552081222346</v>
          </cell>
          <cell r="BA131" t="str">
            <v>!</v>
          </cell>
          <cell r="BB131">
            <v>-24.563218807934128</v>
          </cell>
          <cell r="BC131" t="str">
            <v>!</v>
          </cell>
          <cell r="BD131">
            <v>-22.751086929864702</v>
          </cell>
          <cell r="BE131" t="str">
            <v>!</v>
          </cell>
        </row>
        <row r="132">
          <cell r="Y132" t="str">
            <v>!</v>
          </cell>
          <cell r="Z132" t="str">
            <v>!</v>
          </cell>
          <cell r="AA132">
            <v>59.724324300362724</v>
          </cell>
          <cell r="AB132" t="str">
            <v>!</v>
          </cell>
          <cell r="AC132">
            <v>13.943488149714458</v>
          </cell>
          <cell r="AD132" t="str">
            <v>!</v>
          </cell>
          <cell r="AE132" t="str">
            <v>!</v>
          </cell>
          <cell r="AF132">
            <v>14.948129057185721</v>
          </cell>
          <cell r="AG132" t="str">
            <v>!</v>
          </cell>
          <cell r="AH132">
            <v>14.570691495006965</v>
          </cell>
          <cell r="AI132" t="str">
            <v>!</v>
          </cell>
          <cell r="AJ132">
            <v>20.125827077803184</v>
          </cell>
          <cell r="AK132" t="str">
            <v>!</v>
          </cell>
          <cell r="AL132">
            <v>63.588135779710328</v>
          </cell>
          <cell r="AM132" t="str">
            <v>!</v>
          </cell>
          <cell r="AN132">
            <v>23.171962432943712</v>
          </cell>
          <cell r="AO132">
            <v>21.630563843395542</v>
          </cell>
          <cell r="AP132">
            <v>16.298156006782005</v>
          </cell>
          <cell r="AQ132">
            <v>11.626559489350491</v>
          </cell>
          <cell r="AR132" t="str">
            <v>!</v>
          </cell>
          <cell r="AS132">
            <v>71.763633931216816</v>
          </cell>
          <cell r="AT132" t="str">
            <v>!</v>
          </cell>
          <cell r="AU132">
            <v>10.104594967303719</v>
          </cell>
          <cell r="AV132">
            <v>10.104594967303719</v>
          </cell>
          <cell r="AW132">
            <v>10.104594967303719</v>
          </cell>
          <cell r="AX132">
            <v>10.104594967303719</v>
          </cell>
          <cell r="AY132" t="str">
            <v>!</v>
          </cell>
          <cell r="AZ132">
            <v>40.418379869214874</v>
          </cell>
          <cell r="BA132" t="str">
            <v>!</v>
          </cell>
          <cell r="BB132">
            <v>31.408866917363156</v>
          </cell>
          <cell r="BC132" t="str">
            <v>!</v>
          </cell>
          <cell r="BD132">
            <v>17.719799600142402</v>
          </cell>
          <cell r="BE132" t="str">
            <v>!</v>
          </cell>
        </row>
        <row r="133">
          <cell r="Y133" t="str">
            <v>!</v>
          </cell>
          <cell r="Z133" t="str">
            <v>!</v>
          </cell>
          <cell r="AA133">
            <v>46.352296820937426</v>
          </cell>
          <cell r="AB133" t="str">
            <v>!</v>
          </cell>
          <cell r="AC133">
            <v>16.664028063595911</v>
          </cell>
          <cell r="AD133" t="str">
            <v>!</v>
          </cell>
          <cell r="AE133" t="str">
            <v>!</v>
          </cell>
          <cell r="AF133">
            <v>6.8987405179197765</v>
          </cell>
          <cell r="AG133" t="str">
            <v>!</v>
          </cell>
          <cell r="AH133">
            <v>9.7728073949513004</v>
          </cell>
          <cell r="AI133" t="str">
            <v>!</v>
          </cell>
          <cell r="AJ133">
            <v>-3.0976179215764503</v>
          </cell>
          <cell r="AK133" t="str">
            <v>!</v>
          </cell>
          <cell r="AL133">
            <v>30.237958054890537</v>
          </cell>
          <cell r="AM133" t="str">
            <v>!</v>
          </cell>
          <cell r="AN133">
            <v>46.152937539256286</v>
          </cell>
          <cell r="AO133">
            <v>25.483888500964461</v>
          </cell>
          <cell r="AP133">
            <v>12.992457726867997</v>
          </cell>
          <cell r="AQ133">
            <v>7.1391866173495053</v>
          </cell>
          <cell r="AR133" t="str">
            <v>!</v>
          </cell>
          <cell r="AS133">
            <v>92.568078225693142</v>
          </cell>
          <cell r="AT133" t="str">
            <v>!</v>
          </cell>
          <cell r="AU133">
            <v>8.5935380530018719</v>
          </cell>
          <cell r="AV133">
            <v>8.0935380530018719</v>
          </cell>
          <cell r="AW133">
            <v>8.0935380530018719</v>
          </cell>
          <cell r="AX133">
            <v>8.0935380530018719</v>
          </cell>
          <cell r="AY133" t="str">
            <v>!</v>
          </cell>
          <cell r="AZ133">
            <v>34.374152212007488</v>
          </cell>
          <cell r="BA133" t="str">
            <v>!</v>
          </cell>
          <cell r="BB133">
            <v>34.850131890570964</v>
          </cell>
          <cell r="BC133" t="str">
            <v>!</v>
          </cell>
          <cell r="BD133">
            <v>16.628737329722313</v>
          </cell>
          <cell r="BE133" t="str">
            <v>!</v>
          </cell>
        </row>
        <row r="134">
          <cell r="Y134" t="str">
            <v>!</v>
          </cell>
          <cell r="Z134" t="str">
            <v>!</v>
          </cell>
          <cell r="AA134">
            <v>23.298274261664893</v>
          </cell>
          <cell r="AB134" t="str">
            <v>!</v>
          </cell>
          <cell r="AC134">
            <v>8.2436946830608981</v>
          </cell>
          <cell r="AD134" t="str">
            <v>!</v>
          </cell>
          <cell r="AE134" t="str">
            <v>!</v>
          </cell>
          <cell r="AF134">
            <v>3.3967004447277258</v>
          </cell>
          <cell r="AG134" t="str">
            <v>!</v>
          </cell>
          <cell r="AH134">
            <v>4.9352677344504068</v>
          </cell>
          <cell r="AI134" t="str">
            <v>!</v>
          </cell>
          <cell r="AJ134">
            <v>-1.5952732296118719</v>
          </cell>
          <cell r="AK134" t="str">
            <v>!</v>
          </cell>
          <cell r="AL134">
            <v>14.980389632627158</v>
          </cell>
          <cell r="AM134" t="str">
            <v>!</v>
          </cell>
          <cell r="AN134">
            <v>23.478645467345221</v>
          </cell>
          <cell r="AO134">
            <v>13.184497458189979</v>
          </cell>
          <cell r="AP134">
            <v>7.015927172508718</v>
          </cell>
          <cell r="AQ134">
            <v>3.8551607733687328</v>
          </cell>
          <cell r="AR134" t="str">
            <v>!</v>
          </cell>
          <cell r="AS134">
            <v>48.738944547391952</v>
          </cell>
          <cell r="AT134" t="str">
            <v>!</v>
          </cell>
          <cell r="AU134">
            <v>4.296769026500936</v>
          </cell>
          <cell r="AV134">
            <v>4.046769026500936</v>
          </cell>
          <cell r="AW134">
            <v>4.046769026500936</v>
          </cell>
          <cell r="AX134">
            <v>4.046769026500936</v>
          </cell>
          <cell r="AY134" t="str">
            <v>!</v>
          </cell>
          <cell r="AZ134">
            <v>17.187076106003744</v>
          </cell>
          <cell r="BA134" t="str">
            <v>!</v>
          </cell>
          <cell r="BB134">
            <v>16.728063307474063</v>
          </cell>
          <cell r="BC134" t="str">
            <v>!</v>
          </cell>
          <cell r="BD134">
            <v>7.9817939182667104</v>
          </cell>
          <cell r="BE134" t="str">
            <v>!</v>
          </cell>
        </row>
        <row r="135">
          <cell r="Y135" t="str">
            <v>!</v>
          </cell>
          <cell r="Z135" t="str">
            <v>!</v>
          </cell>
          <cell r="AB135" t="str">
            <v>!</v>
          </cell>
          <cell r="AD135" t="str">
            <v>!</v>
          </cell>
          <cell r="AE135" t="str">
            <v>!</v>
          </cell>
          <cell r="AG135" t="str">
            <v>!</v>
          </cell>
          <cell r="AI135" t="str">
            <v>!</v>
          </cell>
          <cell r="AK135" t="str">
            <v>!</v>
          </cell>
          <cell r="AM135" t="str">
            <v>!</v>
          </cell>
          <cell r="AR135" t="str">
            <v>!</v>
          </cell>
          <cell r="AT135" t="str">
            <v>!</v>
          </cell>
          <cell r="AY135" t="str">
            <v>!</v>
          </cell>
          <cell r="BA135" t="str">
            <v>!</v>
          </cell>
          <cell r="BC135" t="str">
            <v>!</v>
          </cell>
          <cell r="BE135" t="str">
            <v>!</v>
          </cell>
        </row>
        <row r="136">
          <cell r="Y136" t="str">
            <v>!</v>
          </cell>
          <cell r="Z136" t="str">
            <v>!</v>
          </cell>
          <cell r="AA136" t="str">
            <v xml:space="preserve"> </v>
          </cell>
          <cell r="AB136" t="str">
            <v>!</v>
          </cell>
          <cell r="AD136" t="str">
            <v>!</v>
          </cell>
          <cell r="AE136" t="str">
            <v>!</v>
          </cell>
          <cell r="AG136" t="str">
            <v>!</v>
          </cell>
          <cell r="AI136" t="str">
            <v>!</v>
          </cell>
          <cell r="AK136" t="str">
            <v>!</v>
          </cell>
          <cell r="AM136" t="str">
            <v>!</v>
          </cell>
          <cell r="AR136" t="str">
            <v>!</v>
          </cell>
          <cell r="AT136" t="str">
            <v>!</v>
          </cell>
          <cell r="AY136" t="str">
            <v>!</v>
          </cell>
          <cell r="BA136" t="str">
            <v>!</v>
          </cell>
          <cell r="BC136" t="str">
            <v>!</v>
          </cell>
          <cell r="BE136" t="str">
            <v>!</v>
          </cell>
        </row>
        <row r="137">
          <cell r="Y137" t="str">
            <v>!</v>
          </cell>
          <cell r="Z137" t="str">
            <v>!</v>
          </cell>
          <cell r="AB137" t="str">
            <v>!</v>
          </cell>
          <cell r="AD137" t="str">
            <v>!</v>
          </cell>
          <cell r="AE137" t="str">
            <v>!</v>
          </cell>
          <cell r="AG137" t="str">
            <v>!</v>
          </cell>
          <cell r="AI137" t="str">
            <v>!</v>
          </cell>
          <cell r="AK137" t="str">
            <v>!</v>
          </cell>
          <cell r="AM137" t="str">
            <v>!</v>
          </cell>
          <cell r="AR137" t="str">
            <v>!</v>
          </cell>
          <cell r="AT137" t="str">
            <v>!</v>
          </cell>
          <cell r="AY137" t="str">
            <v>!</v>
          </cell>
          <cell r="BA137" t="str">
            <v>!</v>
          </cell>
          <cell r="BC137" t="str">
            <v>!</v>
          </cell>
          <cell r="BE137" t="str">
            <v>!</v>
          </cell>
        </row>
        <row r="138">
          <cell r="Y138" t="str">
            <v>!</v>
          </cell>
          <cell r="Z138" t="str">
            <v>!</v>
          </cell>
          <cell r="AA138">
            <v>20.600249999999999</v>
          </cell>
          <cell r="AB138" t="str">
            <v>!</v>
          </cell>
          <cell r="AC138">
            <v>9.9551394037600005</v>
          </cell>
          <cell r="AD138" t="str">
            <v>!</v>
          </cell>
          <cell r="AE138" t="str">
            <v>!</v>
          </cell>
          <cell r="AF138">
            <v>17.270176129799999</v>
          </cell>
          <cell r="AG138" t="str">
            <v>!</v>
          </cell>
          <cell r="AH138">
            <v>7.9770050156499996</v>
          </cell>
          <cell r="AI138" t="str">
            <v>!</v>
          </cell>
          <cell r="AJ138">
            <v>11.62481837076</v>
          </cell>
          <cell r="AK138" t="str">
            <v>!</v>
          </cell>
          <cell r="AL138">
            <v>46.827138919969997</v>
          </cell>
          <cell r="AM138" t="str">
            <v>!</v>
          </cell>
          <cell r="AN138">
            <v>10.5794981775</v>
          </cell>
          <cell r="AO138">
            <v>16.095673534399999</v>
          </cell>
          <cell r="AP138">
            <v>13.036188860000001</v>
          </cell>
          <cell r="AQ138">
            <v>10.8072032</v>
          </cell>
          <cell r="AR138" t="str">
            <v>!</v>
          </cell>
          <cell r="AS138">
            <v>50.518563771900006</v>
          </cell>
          <cell r="AT138" t="str">
            <v>!</v>
          </cell>
          <cell r="AU138">
            <v>3.61</v>
          </cell>
          <cell r="AV138">
            <v>3.61</v>
          </cell>
          <cell r="AW138">
            <v>3.61</v>
          </cell>
          <cell r="AX138">
            <v>3.61</v>
          </cell>
          <cell r="AY138" t="str">
            <v>!</v>
          </cell>
          <cell r="AZ138">
            <v>14.44</v>
          </cell>
          <cell r="BA138" t="str">
            <v>!</v>
          </cell>
          <cell r="BB138">
            <v>14.44</v>
          </cell>
          <cell r="BC138" t="str">
            <v>!</v>
          </cell>
          <cell r="BD138">
            <v>14.44</v>
          </cell>
          <cell r="BE138" t="str">
            <v>!</v>
          </cell>
        </row>
        <row r="139">
          <cell r="Y139" t="str">
            <v>!</v>
          </cell>
          <cell r="Z139" t="str">
            <v>!</v>
          </cell>
          <cell r="AA139">
            <v>366.75376222599999</v>
          </cell>
          <cell r="AB139" t="str">
            <v>!</v>
          </cell>
          <cell r="AC139">
            <v>85.878279044799996</v>
          </cell>
          <cell r="AD139" t="str">
            <v>!</v>
          </cell>
          <cell r="AE139" t="str">
            <v>!</v>
          </cell>
          <cell r="AF139">
            <v>93.72779231634</v>
          </cell>
          <cell r="AG139" t="str">
            <v>!</v>
          </cell>
          <cell r="AH139">
            <v>96.409012347339996</v>
          </cell>
          <cell r="AI139" t="str">
            <v>!</v>
          </cell>
          <cell r="AJ139">
            <v>130.76956393452002</v>
          </cell>
          <cell r="AK139" t="str">
            <v>!</v>
          </cell>
          <cell r="AL139">
            <v>406.78464764300003</v>
          </cell>
          <cell r="AM139" t="str">
            <v>!</v>
          </cell>
          <cell r="AN139">
            <v>107.35951511249998</v>
          </cell>
          <cell r="AO139">
            <v>118.07039294799999</v>
          </cell>
          <cell r="AP139">
            <v>112.70968901474998</v>
          </cell>
          <cell r="AQ139">
            <v>92.837809239750001</v>
          </cell>
          <cell r="AR139" t="str">
            <v>!</v>
          </cell>
          <cell r="AS139">
            <v>430.977406315</v>
          </cell>
          <cell r="AT139" t="str">
            <v>!</v>
          </cell>
          <cell r="AU139">
            <v>82.854937500000005</v>
          </cell>
          <cell r="AV139">
            <v>82.854937500000005</v>
          </cell>
          <cell r="AW139">
            <v>82.854937500000005</v>
          </cell>
          <cell r="AX139">
            <v>82.854937500000005</v>
          </cell>
          <cell r="AY139" t="str">
            <v>!</v>
          </cell>
          <cell r="AZ139">
            <v>331.41975000000002</v>
          </cell>
          <cell r="BA139" t="str">
            <v>!</v>
          </cell>
          <cell r="BB139">
            <v>280.44449999999995</v>
          </cell>
          <cell r="BC139" t="str">
            <v>!</v>
          </cell>
          <cell r="BD139">
            <v>177.29250000000002</v>
          </cell>
          <cell r="BE139" t="str">
            <v>!</v>
          </cell>
        </row>
        <row r="140">
          <cell r="Y140" t="str">
            <v>!</v>
          </cell>
          <cell r="Z140" t="str">
            <v>!</v>
          </cell>
          <cell r="AB140" t="str">
            <v>!</v>
          </cell>
          <cell r="AD140" t="str">
            <v>!</v>
          </cell>
          <cell r="AE140" t="str">
            <v>!</v>
          </cell>
          <cell r="AG140" t="str">
            <v>!</v>
          </cell>
          <cell r="AI140" t="str">
            <v>!</v>
          </cell>
          <cell r="AK140" t="str">
            <v>!</v>
          </cell>
          <cell r="AM140" t="str">
            <v>!</v>
          </cell>
          <cell r="AR140" t="str">
            <v>!</v>
          </cell>
          <cell r="AT140" t="str">
            <v>!</v>
          </cell>
          <cell r="AY140" t="str">
            <v>!</v>
          </cell>
          <cell r="BA140" t="str">
            <v>!</v>
          </cell>
          <cell r="BC140" t="str">
            <v>!</v>
          </cell>
          <cell r="BE140" t="str">
            <v>!</v>
          </cell>
        </row>
        <row r="141">
          <cell r="Y141" t="str">
            <v>!</v>
          </cell>
          <cell r="Z141" t="str">
            <v>!</v>
          </cell>
          <cell r="AA141">
            <v>6.5764999999999993</v>
          </cell>
          <cell r="AB141" t="str">
            <v>!</v>
          </cell>
          <cell r="AC141">
            <v>2.0845449999999999</v>
          </cell>
          <cell r="AD141" t="str">
            <v>!</v>
          </cell>
          <cell r="AE141" t="str">
            <v>!</v>
          </cell>
          <cell r="AF141">
            <v>0.52366699999999999</v>
          </cell>
          <cell r="AG141" t="str">
            <v>!</v>
          </cell>
          <cell r="AH141">
            <v>1.552346</v>
          </cell>
          <cell r="AI141" t="str">
            <v>!</v>
          </cell>
          <cell r="AJ141">
            <v>1.7224569999999999</v>
          </cell>
          <cell r="AK141" t="str">
            <v>!</v>
          </cell>
          <cell r="AL141">
            <v>5.8830149999999994</v>
          </cell>
          <cell r="AM141" t="str">
            <v>!</v>
          </cell>
          <cell r="AN141">
            <v>0.50156100000000003</v>
          </cell>
          <cell r="AO141">
            <v>0.68119499999999999</v>
          </cell>
          <cell r="AP141">
            <v>0.51862200000000014</v>
          </cell>
          <cell r="AQ141">
            <v>0.51862200000000014</v>
          </cell>
          <cell r="AR141" t="str">
            <v>!</v>
          </cell>
          <cell r="AS141">
            <v>2.2200000000000002</v>
          </cell>
          <cell r="AT141" t="str">
            <v>!</v>
          </cell>
          <cell r="AU141">
            <v>1.5825</v>
          </cell>
          <cell r="AV141">
            <v>1.5825</v>
          </cell>
          <cell r="AW141">
            <v>1.5825</v>
          </cell>
          <cell r="AX141">
            <v>1.5825</v>
          </cell>
          <cell r="AY141" t="str">
            <v>!</v>
          </cell>
          <cell r="AZ141">
            <v>6.33</v>
          </cell>
          <cell r="BA141" t="str">
            <v>!</v>
          </cell>
          <cell r="BB141">
            <v>6.52</v>
          </cell>
          <cell r="BC141" t="str">
            <v>!</v>
          </cell>
          <cell r="BD141">
            <v>6.71</v>
          </cell>
          <cell r="BE141" t="str">
            <v>!</v>
          </cell>
        </row>
        <row r="142">
          <cell r="Y142" t="str">
            <v>!</v>
          </cell>
          <cell r="Z142" t="str">
            <v>!</v>
          </cell>
          <cell r="AA142">
            <v>13.9</v>
          </cell>
          <cell r="AB142" t="str">
            <v>!</v>
          </cell>
          <cell r="AC142">
            <v>17.005345869999999</v>
          </cell>
          <cell r="AD142" t="str">
            <v>!</v>
          </cell>
          <cell r="AE142" t="str">
            <v>!</v>
          </cell>
          <cell r="AF142">
            <v>17.857385130000001</v>
          </cell>
          <cell r="AG142" t="str">
            <v>!</v>
          </cell>
          <cell r="AH142">
            <v>19.567699999999999</v>
          </cell>
          <cell r="AI142" t="str">
            <v>!</v>
          </cell>
          <cell r="AJ142">
            <v>20.213200000000001</v>
          </cell>
          <cell r="AK142" t="str">
            <v>!</v>
          </cell>
          <cell r="AL142">
            <v>18.696525618590272</v>
          </cell>
          <cell r="AM142" t="str">
            <v>!</v>
          </cell>
          <cell r="AN142">
            <v>22.026399999999999</v>
          </cell>
          <cell r="AO142">
            <v>24.560600000000001</v>
          </cell>
          <cell r="AP142">
            <v>21</v>
          </cell>
          <cell r="AQ142">
            <v>18</v>
          </cell>
          <cell r="AR142" t="str">
            <v>!</v>
          </cell>
          <cell r="AS142">
            <v>21.623603210540541</v>
          </cell>
          <cell r="AT142">
            <v>16</v>
          </cell>
          <cell r="AU142">
            <v>16</v>
          </cell>
          <cell r="AV142">
            <v>16</v>
          </cell>
          <cell r="AW142">
            <v>16</v>
          </cell>
          <cell r="AX142">
            <v>16</v>
          </cell>
          <cell r="AY142" t="str">
            <v>!</v>
          </cell>
          <cell r="AZ142">
            <v>21.623603210540541</v>
          </cell>
          <cell r="BA142" t="str">
            <v>!</v>
          </cell>
          <cell r="BB142">
            <v>21.623603210540541</v>
          </cell>
          <cell r="BC142" t="str">
            <v>!</v>
          </cell>
          <cell r="BD142">
            <v>21.623603210540541</v>
          </cell>
          <cell r="BE142">
            <v>21.623603210540541</v>
          </cell>
        </row>
        <row r="143">
          <cell r="Y143" t="str">
            <v>!</v>
          </cell>
          <cell r="Z143" t="str">
            <v>!</v>
          </cell>
          <cell r="AA143">
            <v>91.413350000000008</v>
          </cell>
          <cell r="AB143" t="str">
            <v>!</v>
          </cell>
          <cell r="AC143">
            <v>35.448408706579144</v>
          </cell>
          <cell r="AD143" t="str">
            <v>!</v>
          </cell>
          <cell r="AE143" t="str">
            <v>!</v>
          </cell>
          <cell r="AF143">
            <v>9.3513232988717103</v>
          </cell>
          <cell r="AG143" t="str">
            <v>!</v>
          </cell>
          <cell r="AH143">
            <v>30.375840824199997</v>
          </cell>
          <cell r="AI143" t="str">
            <v>!</v>
          </cell>
          <cell r="AJ143">
            <v>34.816367832399997</v>
          </cell>
          <cell r="AK143" t="str">
            <v>!</v>
          </cell>
          <cell r="AL143">
            <v>109.99194066205084</v>
          </cell>
          <cell r="AM143" t="str">
            <v>!</v>
          </cell>
          <cell r="AN143">
            <v>11.047583210400001</v>
          </cell>
          <cell r="AO143">
            <v>16.730557916999999</v>
          </cell>
          <cell r="AP143">
            <v>10.891062000000003</v>
          </cell>
          <cell r="AQ143">
            <v>9.3351960000000034</v>
          </cell>
          <cell r="AR143" t="str">
            <v>!</v>
          </cell>
          <cell r="AS143">
            <v>48.004399127400006</v>
          </cell>
          <cell r="AT143" t="str">
            <v>!</v>
          </cell>
          <cell r="AU143">
            <v>25.32</v>
          </cell>
          <cell r="AV143">
            <v>25.32</v>
          </cell>
          <cell r="AW143">
            <v>25.32</v>
          </cell>
          <cell r="AX143">
            <v>25.32</v>
          </cell>
          <cell r="AY143" t="str">
            <v>!</v>
          </cell>
          <cell r="AZ143">
            <v>136.87740832272164</v>
          </cell>
          <cell r="BA143" t="str">
            <v>!</v>
          </cell>
          <cell r="BB143">
            <v>140.98589293272431</v>
          </cell>
          <cell r="BC143" t="str">
            <v>!</v>
          </cell>
          <cell r="BD143">
            <v>145.09437754272702</v>
          </cell>
          <cell r="BE143" t="str">
            <v>!</v>
          </cell>
        </row>
        <row r="144">
          <cell r="Y144" t="str">
            <v>!</v>
          </cell>
          <cell r="Z144" t="str">
            <v>!</v>
          </cell>
          <cell r="AA144">
            <v>0.67708333333333337</v>
          </cell>
          <cell r="AB144" t="str">
            <v>!</v>
          </cell>
          <cell r="AC144">
            <v>0</v>
          </cell>
          <cell r="AD144" t="str">
            <v>!</v>
          </cell>
          <cell r="AE144" t="str">
            <v>!</v>
          </cell>
          <cell r="AF144">
            <v>0</v>
          </cell>
          <cell r="AG144" t="str">
            <v>!</v>
          </cell>
          <cell r="AH144">
            <v>0.57956435643564352</v>
          </cell>
          <cell r="AI144" t="str">
            <v>!</v>
          </cell>
          <cell r="AJ144">
            <v>0</v>
          </cell>
          <cell r="AK144" t="str">
            <v>!</v>
          </cell>
          <cell r="AL144">
            <v>0.57956435643564352</v>
          </cell>
          <cell r="AM144" t="str">
            <v>!</v>
          </cell>
          <cell r="AN144">
            <v>0.14574999999999999</v>
          </cell>
          <cell r="AO144">
            <v>0.14574999999999999</v>
          </cell>
          <cell r="AP144">
            <v>0.14574999999999999</v>
          </cell>
          <cell r="AQ144">
            <v>0.14574999999999999</v>
          </cell>
          <cell r="AR144" t="str">
            <v>!</v>
          </cell>
          <cell r="AS144">
            <v>0.58299999999999996</v>
          </cell>
          <cell r="AT144" t="str">
            <v>!</v>
          </cell>
          <cell r="AU144">
            <v>0.16250000000000001</v>
          </cell>
          <cell r="AV144">
            <v>0.16250000000000001</v>
          </cell>
          <cell r="AW144">
            <v>0.16250000000000001</v>
          </cell>
          <cell r="AX144">
            <v>0.16250000000000001</v>
          </cell>
          <cell r="AY144" t="str">
            <v>!</v>
          </cell>
          <cell r="AZ144">
            <v>0.65</v>
          </cell>
          <cell r="BA144" t="str">
            <v>!</v>
          </cell>
          <cell r="BB144">
            <v>0.67708333333333337</v>
          </cell>
          <cell r="BC144" t="str">
            <v>!</v>
          </cell>
          <cell r="BD144">
            <v>0.67708333333333337</v>
          </cell>
          <cell r="BE144" t="str">
            <v>!</v>
          </cell>
        </row>
        <row r="145">
          <cell r="Y145" t="str">
            <v>!</v>
          </cell>
          <cell r="Z145" t="str">
            <v>!</v>
          </cell>
          <cell r="AA145">
            <v>479.4444455593333</v>
          </cell>
          <cell r="AB145" t="str">
            <v>!</v>
          </cell>
          <cell r="AC145">
            <v>131.28182715513913</v>
          </cell>
          <cell r="AD145" t="str">
            <v>!</v>
          </cell>
          <cell r="AE145" t="str">
            <v>!</v>
          </cell>
          <cell r="AF145">
            <v>120.3492917450117</v>
          </cell>
          <cell r="AG145" t="str">
            <v>!</v>
          </cell>
          <cell r="AH145">
            <v>135.34142254362564</v>
          </cell>
          <cell r="AI145" t="str">
            <v>!</v>
          </cell>
          <cell r="AJ145">
            <v>177.21075013768004</v>
          </cell>
          <cell r="AK145" t="str">
            <v>!</v>
          </cell>
          <cell r="AL145">
            <v>564.1832915814565</v>
          </cell>
          <cell r="AM145" t="str">
            <v>!</v>
          </cell>
          <cell r="AN145">
            <v>129.13234650039996</v>
          </cell>
          <cell r="AO145">
            <v>151.04237439939999</v>
          </cell>
          <cell r="AP145">
            <v>136.78268987474996</v>
          </cell>
          <cell r="AQ145">
            <v>113.12595843975002</v>
          </cell>
          <cell r="AR145" t="str">
            <v>!</v>
          </cell>
          <cell r="AS145">
            <v>530.08336921429998</v>
          </cell>
          <cell r="AT145" t="str">
            <v>!</v>
          </cell>
          <cell r="AU145">
            <v>111.94743750000001</v>
          </cell>
          <cell r="AV145">
            <v>111.94743750000001</v>
          </cell>
          <cell r="AW145">
            <v>111.94743750000001</v>
          </cell>
          <cell r="AX145">
            <v>111.94743750000001</v>
          </cell>
          <cell r="AY145" t="str">
            <v>!</v>
          </cell>
          <cell r="AZ145">
            <v>483.38715832272163</v>
          </cell>
          <cell r="BA145" t="str">
            <v>!</v>
          </cell>
          <cell r="BB145">
            <v>436.54747626605757</v>
          </cell>
          <cell r="BC145" t="str">
            <v>!</v>
          </cell>
          <cell r="BD145">
            <v>336.82687754272706</v>
          </cell>
          <cell r="BE145" t="str">
            <v>!</v>
          </cell>
        </row>
        <row r="146">
          <cell r="Y146" t="str">
            <v>!</v>
          </cell>
          <cell r="Z146" t="str">
            <v>!</v>
          </cell>
          <cell r="AA146">
            <v>243.66481044138118</v>
          </cell>
          <cell r="AB146" t="str">
            <v>!</v>
          </cell>
          <cell r="AC146">
            <v>64.94511989364733</v>
          </cell>
          <cell r="AD146" t="str">
            <v>!</v>
          </cell>
          <cell r="AE146" t="str">
            <v>!</v>
          </cell>
          <cell r="AF146">
            <v>59.25581513482021</v>
          </cell>
          <cell r="AG146" t="str">
            <v>!</v>
          </cell>
          <cell r="AH146">
            <v>68.34741838453094</v>
          </cell>
          <cell r="AI146" t="str">
            <v>!</v>
          </cell>
          <cell r="AJ146">
            <v>91.263536320905217</v>
          </cell>
          <cell r="AK146" t="str">
            <v>!</v>
          </cell>
          <cell r="AL146">
            <v>283.81188973390368</v>
          </cell>
          <cell r="AM146" t="str">
            <v>!</v>
          </cell>
          <cell r="AN146">
            <v>65.691432517604468</v>
          </cell>
          <cell r="AO146">
            <v>78.144189073519968</v>
          </cell>
          <cell r="AP146">
            <v>73.862652532365004</v>
          </cell>
          <cell r="AQ146">
            <v>61.088017557465008</v>
          </cell>
          <cell r="AR146" t="str">
            <v>!</v>
          </cell>
          <cell r="AS146">
            <v>278.78629168095449</v>
          </cell>
          <cell r="AT146" t="str">
            <v>!</v>
          </cell>
          <cell r="AU146">
            <v>55.973718750000003</v>
          </cell>
          <cell r="AV146">
            <v>55.973718750000003</v>
          </cell>
          <cell r="AW146">
            <v>55.973718750000003</v>
          </cell>
          <cell r="AX146">
            <v>55.973718750000003</v>
          </cell>
          <cell r="AY146" t="str">
            <v>!</v>
          </cell>
          <cell r="AZ146">
            <v>241.69357916136079</v>
          </cell>
          <cell r="BA146" t="str">
            <v>!</v>
          </cell>
          <cell r="BB146">
            <v>209.54278860770765</v>
          </cell>
          <cell r="BC146" t="str">
            <v>!</v>
          </cell>
          <cell r="BD146">
            <v>161.67690122050897</v>
          </cell>
          <cell r="BE146" t="str">
            <v>!</v>
          </cell>
        </row>
        <row r="147">
          <cell r="Y147" t="str">
            <v>!</v>
          </cell>
          <cell r="Z147" t="str">
            <v>!</v>
          </cell>
          <cell r="AB147" t="str">
            <v>!</v>
          </cell>
          <cell r="AD147" t="str">
            <v>!</v>
          </cell>
          <cell r="AE147" t="str">
            <v>!</v>
          </cell>
          <cell r="AG147" t="str">
            <v>!</v>
          </cell>
          <cell r="AI147" t="str">
            <v>!</v>
          </cell>
          <cell r="AK147" t="str">
            <v>!</v>
          </cell>
          <cell r="AM147" t="str">
            <v>!</v>
          </cell>
          <cell r="AR147" t="str">
            <v>!</v>
          </cell>
          <cell r="AS147" t="str">
            <v xml:space="preserve"> </v>
          </cell>
          <cell r="AT147" t="str">
            <v>!</v>
          </cell>
          <cell r="AY147" t="str">
            <v>!</v>
          </cell>
          <cell r="BA147" t="str">
            <v>!</v>
          </cell>
          <cell r="BC147" t="str">
            <v>!</v>
          </cell>
          <cell r="BE147" t="str">
            <v>!</v>
          </cell>
        </row>
        <row r="148">
          <cell r="Y148" t="str">
            <v>!</v>
          </cell>
          <cell r="Z148" t="str">
            <v>!</v>
          </cell>
          <cell r="AB148" t="str">
            <v>!</v>
          </cell>
          <cell r="AD148" t="str">
            <v>!</v>
          </cell>
          <cell r="AE148" t="str">
            <v>!</v>
          </cell>
          <cell r="AF148" t="str">
            <v xml:space="preserve"> </v>
          </cell>
          <cell r="AG148" t="str">
            <v>!</v>
          </cell>
          <cell r="AI148" t="str">
            <v>!</v>
          </cell>
          <cell r="AK148" t="str">
            <v>!</v>
          </cell>
          <cell r="AM148" t="str">
            <v>!</v>
          </cell>
          <cell r="AR148" t="str">
            <v>!</v>
          </cell>
          <cell r="AT148" t="str">
            <v>!</v>
          </cell>
          <cell r="AY148" t="str">
            <v>!</v>
          </cell>
          <cell r="BA148" t="str">
            <v>!</v>
          </cell>
          <cell r="BC148" t="str">
            <v>!</v>
          </cell>
          <cell r="BE148" t="str">
            <v>!</v>
          </cell>
        </row>
        <row r="149">
          <cell r="Y149" t="str">
            <v>!</v>
          </cell>
          <cell r="Z149" t="str">
            <v>!</v>
          </cell>
          <cell r="AA149">
            <v>122.93379985149434</v>
          </cell>
          <cell r="AB149" t="str">
            <v>!</v>
          </cell>
          <cell r="AC149">
            <v>25.550314953550377</v>
          </cell>
          <cell r="AD149" t="str">
            <v>!</v>
          </cell>
          <cell r="AE149" t="str">
            <v>!</v>
          </cell>
          <cell r="AF149">
            <v>33.259979904495502</v>
          </cell>
          <cell r="AG149" t="str">
            <v>!</v>
          </cell>
          <cell r="AH149">
            <v>33.983637591862731</v>
          </cell>
          <cell r="AI149" t="str">
            <v>!</v>
          </cell>
          <cell r="AJ149">
            <v>32.358000610389837</v>
          </cell>
          <cell r="AK149" t="str">
            <v>!</v>
          </cell>
          <cell r="AL149">
            <v>125.15193306029843</v>
          </cell>
          <cell r="AM149" t="str">
            <v>!</v>
          </cell>
          <cell r="AN149">
            <v>30.881999999999998</v>
          </cell>
          <cell r="AO149">
            <v>41.638500000000001</v>
          </cell>
          <cell r="AP149">
            <v>36.978499999999997</v>
          </cell>
          <cell r="AQ149">
            <v>36.979500000000002</v>
          </cell>
          <cell r="AR149" t="str">
            <v>!</v>
          </cell>
          <cell r="AS149">
            <v>146.31449999999998</v>
          </cell>
          <cell r="AT149" t="str">
            <v>!</v>
          </cell>
          <cell r="AU149">
            <v>35.487205520305587</v>
          </cell>
          <cell r="AV149">
            <v>35.487205520305587</v>
          </cell>
          <cell r="AW149">
            <v>35.487205520305587</v>
          </cell>
          <cell r="AX149">
            <v>35.487205520305587</v>
          </cell>
          <cell r="AY149" t="str">
            <v>!</v>
          </cell>
          <cell r="AZ149">
            <v>141.94882208122235</v>
          </cell>
          <cell r="BA149" t="str">
            <v>!</v>
          </cell>
          <cell r="BB149">
            <v>127.31293880793416</v>
          </cell>
          <cell r="BC149" t="str">
            <v>!</v>
          </cell>
          <cell r="BD149">
            <v>101.61113692986468</v>
          </cell>
          <cell r="BE149" t="str">
            <v>!</v>
          </cell>
        </row>
        <row r="150">
          <cell r="Y150" t="str">
            <v>!</v>
          </cell>
          <cell r="Z150" t="str">
            <v>!</v>
          </cell>
          <cell r="AA150">
            <v>71.243672942713246</v>
          </cell>
          <cell r="AB150" t="str">
            <v>!</v>
          </cell>
          <cell r="AC150">
            <v>16.113500000000002</v>
          </cell>
          <cell r="AD150" t="str">
            <v>!</v>
          </cell>
          <cell r="AE150" t="str">
            <v>!</v>
          </cell>
          <cell r="AF150">
            <v>17.326000000000004</v>
          </cell>
          <cell r="AG150" t="str">
            <v>!</v>
          </cell>
          <cell r="AH150">
            <v>17.740872772277228</v>
          </cell>
          <cell r="AI150" t="str">
            <v>!</v>
          </cell>
          <cell r="AJ150">
            <v>17.395351907281555</v>
          </cell>
          <cell r="AK150" t="str">
            <v>!</v>
          </cell>
          <cell r="AL150">
            <v>68.575724679558789</v>
          </cell>
          <cell r="AM150" t="str">
            <v>!</v>
          </cell>
          <cell r="AN150">
            <v>13.478</v>
          </cell>
          <cell r="AO150">
            <v>17.7835</v>
          </cell>
          <cell r="AP150">
            <v>19.481249999999999</v>
          </cell>
          <cell r="AQ150">
            <v>19.481249999999999</v>
          </cell>
          <cell r="AR150" t="str">
            <v>!</v>
          </cell>
          <cell r="AS150">
            <v>70.224000000000004</v>
          </cell>
          <cell r="AT150" t="str">
            <v>!</v>
          </cell>
          <cell r="AU150">
            <v>18.394567500000001</v>
          </cell>
          <cell r="AV150">
            <v>18.394567500000001</v>
          </cell>
          <cell r="AW150">
            <v>18.394567500000001</v>
          </cell>
          <cell r="AX150">
            <v>18.394567500000001</v>
          </cell>
          <cell r="AY150" t="str">
            <v>!</v>
          </cell>
          <cell r="AZ150">
            <v>73.578270000000003</v>
          </cell>
          <cell r="BA150" t="str">
            <v>!</v>
          </cell>
          <cell r="BB150">
            <v>71.794720000000012</v>
          </cell>
          <cell r="BC150" t="str">
            <v>!</v>
          </cell>
          <cell r="BD150">
            <v>66.846049999999991</v>
          </cell>
          <cell r="BE150" t="str">
            <v>!</v>
          </cell>
        </row>
        <row r="151">
          <cell r="Y151" t="str">
            <v>!</v>
          </cell>
          <cell r="Z151" t="str">
            <v>!</v>
          </cell>
          <cell r="AA151">
            <v>6.0206970801673929</v>
          </cell>
          <cell r="AB151" t="str">
            <v>!</v>
          </cell>
          <cell r="AC151">
            <v>0.45700000000000002</v>
          </cell>
          <cell r="AD151" t="str">
            <v>!</v>
          </cell>
          <cell r="AE151" t="str">
            <v>!</v>
          </cell>
          <cell r="AF151">
            <v>3.4820000000000002</v>
          </cell>
          <cell r="AG151" t="str">
            <v>!</v>
          </cell>
          <cell r="AH151">
            <v>4.9400000000000004</v>
          </cell>
          <cell r="AI151" t="str">
            <v>!</v>
          </cell>
          <cell r="AJ151">
            <v>4.9400000000000004</v>
          </cell>
          <cell r="AK151" t="str">
            <v>!</v>
          </cell>
          <cell r="AL151">
            <v>13.818999999999999</v>
          </cell>
          <cell r="AM151" t="str">
            <v>!</v>
          </cell>
          <cell r="AN151">
            <v>7.016</v>
          </cell>
          <cell r="AO151">
            <v>8.6940000000000008</v>
          </cell>
          <cell r="AP151">
            <v>2.3420000000000001</v>
          </cell>
          <cell r="AQ151">
            <v>2.343</v>
          </cell>
          <cell r="AR151" t="str">
            <v>!</v>
          </cell>
          <cell r="AS151">
            <v>20.395</v>
          </cell>
          <cell r="AT151" t="str">
            <v>!</v>
          </cell>
          <cell r="AU151">
            <v>2.25</v>
          </cell>
          <cell r="AV151">
            <v>2.25</v>
          </cell>
          <cell r="AW151">
            <v>2.25</v>
          </cell>
          <cell r="AX151">
            <v>2.25</v>
          </cell>
          <cell r="AY151" t="str">
            <v>!</v>
          </cell>
          <cell r="AZ151">
            <v>9</v>
          </cell>
          <cell r="BA151" t="str">
            <v>!</v>
          </cell>
          <cell r="BB151">
            <v>0</v>
          </cell>
          <cell r="BC151" t="str">
            <v>!</v>
          </cell>
          <cell r="BD151">
            <v>0</v>
          </cell>
          <cell r="BE151" t="str">
            <v>!</v>
          </cell>
        </row>
        <row r="152">
          <cell r="Y152" t="str">
            <v>!</v>
          </cell>
          <cell r="Z152" t="str">
            <v>!</v>
          </cell>
          <cell r="AA152">
            <v>3.8126189605485536</v>
          </cell>
          <cell r="AB152" t="str">
            <v>!</v>
          </cell>
          <cell r="AC152">
            <v>0.60000000000000009</v>
          </cell>
          <cell r="AD152" t="str">
            <v>!</v>
          </cell>
          <cell r="AE152" t="str">
            <v>!</v>
          </cell>
          <cell r="AF152">
            <v>0.79899999999999993</v>
          </cell>
          <cell r="AG152" t="str">
            <v>!</v>
          </cell>
          <cell r="AH152">
            <v>1.323758</v>
          </cell>
          <cell r="AI152" t="str">
            <v>!</v>
          </cell>
          <cell r="AJ152">
            <v>1.323758</v>
          </cell>
          <cell r="AK152" t="str">
            <v>!</v>
          </cell>
          <cell r="AL152">
            <v>4.0465160000000004</v>
          </cell>
          <cell r="AM152" t="str">
            <v>!</v>
          </cell>
          <cell r="AN152">
            <v>1.1039999999999999</v>
          </cell>
          <cell r="AO152">
            <v>1.123</v>
          </cell>
          <cell r="AP152">
            <v>0.88450000000000006</v>
          </cell>
          <cell r="AQ152">
            <v>0.88450000000000006</v>
          </cell>
          <cell r="AR152" t="str">
            <v>!</v>
          </cell>
          <cell r="AS152">
            <v>3.996</v>
          </cell>
          <cell r="AT152" t="str">
            <v>!</v>
          </cell>
          <cell r="AU152">
            <v>1.89625</v>
          </cell>
          <cell r="AV152">
            <v>1.89625</v>
          </cell>
          <cell r="AW152">
            <v>1.89625</v>
          </cell>
          <cell r="AX152">
            <v>1.89625</v>
          </cell>
          <cell r="AY152" t="str">
            <v>!</v>
          </cell>
          <cell r="AZ152">
            <v>7.585</v>
          </cell>
          <cell r="BA152" t="str">
            <v>!</v>
          </cell>
          <cell r="BB152">
            <v>4.1349999999999998</v>
          </cell>
          <cell r="BC152" t="str">
            <v>!</v>
          </cell>
          <cell r="BD152">
            <v>1.115</v>
          </cell>
          <cell r="BE152" t="str">
            <v>!</v>
          </cell>
        </row>
        <row r="153">
          <cell r="Y153" t="str">
            <v>!</v>
          </cell>
          <cell r="Z153" t="str">
            <v>!</v>
          </cell>
          <cell r="AA153">
            <v>25.302938448667888</v>
          </cell>
          <cell r="AB153" t="str">
            <v>!</v>
          </cell>
          <cell r="AC153">
            <v>4.0914999999999999</v>
          </cell>
          <cell r="AD153" t="str">
            <v>!</v>
          </cell>
          <cell r="AE153" t="str">
            <v>!</v>
          </cell>
          <cell r="AF153">
            <v>6.556</v>
          </cell>
          <cell r="AG153" t="str">
            <v>!</v>
          </cell>
          <cell r="AH153">
            <v>4.8231593749999995</v>
          </cell>
          <cell r="AI153" t="str">
            <v>!</v>
          </cell>
          <cell r="AJ153">
            <v>4.8231593749999995</v>
          </cell>
          <cell r="AK153" t="str">
            <v>!</v>
          </cell>
          <cell r="AL153">
            <v>20.29381875</v>
          </cell>
          <cell r="AM153" t="str">
            <v>!</v>
          </cell>
          <cell r="AN153">
            <v>3.165</v>
          </cell>
          <cell r="AO153">
            <v>3.4660000000000002</v>
          </cell>
          <cell r="AP153">
            <v>3.6987499999999995</v>
          </cell>
          <cell r="AQ153">
            <v>3.6987499999999995</v>
          </cell>
          <cell r="AR153" t="str">
            <v>!</v>
          </cell>
          <cell r="AS153">
            <v>14.028499999999999</v>
          </cell>
          <cell r="AT153" t="str">
            <v>!</v>
          </cell>
          <cell r="AU153">
            <v>6.9162499999999998</v>
          </cell>
          <cell r="AV153">
            <v>6.9162499999999998</v>
          </cell>
          <cell r="AW153">
            <v>6.9162499999999998</v>
          </cell>
          <cell r="AX153">
            <v>6.9162499999999998</v>
          </cell>
          <cell r="AY153" t="str">
            <v>!</v>
          </cell>
          <cell r="AZ153">
            <v>27.664999999999999</v>
          </cell>
          <cell r="BA153" t="str">
            <v>!</v>
          </cell>
          <cell r="BB153">
            <v>26.82</v>
          </cell>
          <cell r="BC153" t="str">
            <v>!</v>
          </cell>
          <cell r="BD153">
            <v>10.899000000000001</v>
          </cell>
          <cell r="BE153" t="str">
            <v>!</v>
          </cell>
        </row>
        <row r="154">
          <cell r="Y154" t="str">
            <v>!</v>
          </cell>
          <cell r="Z154" t="str">
            <v>!</v>
          </cell>
          <cell r="AA154">
            <v>-16.553872419397266</v>
          </cell>
          <cell r="AB154" t="str">
            <v>!</v>
          </cell>
          <cell r="AC154">
            <v>-4.2883149535503708</v>
          </cell>
          <cell r="AD154" t="str">
            <v>!</v>
          </cell>
          <cell r="AE154" t="str">
            <v>!</v>
          </cell>
          <cell r="AF154">
            <v>-5.0969799044954964</v>
          </cell>
          <cell r="AG154" t="str">
            <v>!</v>
          </cell>
          <cell r="AH154">
            <v>-5.1558474445854969</v>
          </cell>
          <cell r="AI154" t="str">
            <v>!</v>
          </cell>
          <cell r="AJ154">
            <v>-3.8757313281082801</v>
          </cell>
          <cell r="AK154" t="str">
            <v>!</v>
          </cell>
          <cell r="AL154">
            <v>-18.416873630739644</v>
          </cell>
          <cell r="AM154" t="str">
            <v>!</v>
          </cell>
          <cell r="AN154">
            <v>-6.1189999999999998</v>
          </cell>
          <cell r="AO154">
            <v>-10.571999999999999</v>
          </cell>
          <cell r="AP154">
            <v>-10.571999999999999</v>
          </cell>
          <cell r="AQ154">
            <v>-10.571999999999999</v>
          </cell>
          <cell r="AR154" t="str">
            <v>!</v>
          </cell>
          <cell r="AS154">
            <v>-37.670999999999999</v>
          </cell>
          <cell r="AT154" t="str">
            <v>!</v>
          </cell>
          <cell r="AU154">
            <v>-6.0301380203055865</v>
          </cell>
          <cell r="AV154">
            <v>-6.0301380203055865</v>
          </cell>
          <cell r="AW154">
            <v>-6.0301380203055865</v>
          </cell>
          <cell r="AX154">
            <v>-6.0301380203055865</v>
          </cell>
          <cell r="AY154" t="str">
            <v>!</v>
          </cell>
          <cell r="AZ154">
            <v>-24.120552081222346</v>
          </cell>
          <cell r="BA154" t="str">
            <v>!</v>
          </cell>
          <cell r="BB154">
            <v>-24.563218807934128</v>
          </cell>
          <cell r="BC154" t="str">
            <v>!</v>
          </cell>
          <cell r="BD154">
            <v>-22.751086929864702</v>
          </cell>
          <cell r="BE154" t="str">
            <v>!</v>
          </cell>
        </row>
        <row r="155">
          <cell r="Y155" t="str">
            <v>!</v>
          </cell>
          <cell r="Z155" t="str">
            <v>!</v>
          </cell>
          <cell r="AB155" t="str">
            <v>!</v>
          </cell>
          <cell r="AD155" t="str">
            <v>!</v>
          </cell>
          <cell r="AE155" t="str">
            <v>!</v>
          </cell>
          <cell r="AG155" t="str">
            <v>!</v>
          </cell>
          <cell r="AI155" t="str">
            <v>!</v>
          </cell>
          <cell r="AK155" t="str">
            <v>!</v>
          </cell>
          <cell r="AM155" t="str">
            <v>!</v>
          </cell>
          <cell r="AR155" t="str">
            <v>!</v>
          </cell>
          <cell r="AT155" t="str">
            <v>!</v>
          </cell>
          <cell r="AY155" t="str">
            <v>!</v>
          </cell>
          <cell r="BA155" t="str">
            <v>!</v>
          </cell>
          <cell r="BC155" t="str">
            <v>!</v>
          </cell>
          <cell r="BE155" t="str">
            <v>!</v>
          </cell>
        </row>
        <row r="156">
          <cell r="Y156" t="str">
            <v>!</v>
          </cell>
          <cell r="Z156" t="str">
            <v>!</v>
          </cell>
          <cell r="AA156">
            <v>61.972278749962378</v>
          </cell>
          <cell r="AB156" t="str">
            <v>!</v>
          </cell>
          <cell r="AC156">
            <v>12.63974080752137</v>
          </cell>
          <cell r="AD156" t="str">
            <v>!</v>
          </cell>
          <cell r="AE156" t="str">
            <v>!</v>
          </cell>
          <cell r="AF156">
            <v>16.376059983670896</v>
          </cell>
          <cell r="AG156" t="str">
            <v>!</v>
          </cell>
          <cell r="AH156">
            <v>17.161736983890677</v>
          </cell>
          <cell r="AI156" t="str">
            <v>!</v>
          </cell>
          <cell r="AJ156">
            <v>16.664370314350766</v>
          </cell>
          <cell r="AK156" t="str">
            <v>!</v>
          </cell>
          <cell r="AL156">
            <v>62.841908089433709</v>
          </cell>
          <cell r="AM156" t="str">
            <v>!</v>
          </cell>
          <cell r="AN156">
            <v>15.710105747999998</v>
          </cell>
          <cell r="AO156">
            <v>21.542344191000002</v>
          </cell>
          <cell r="AP156">
            <v>19.968389999999999</v>
          </cell>
          <cell r="AQ156">
            <v>19.96893</v>
          </cell>
          <cell r="AR156" t="str">
            <v>!</v>
          </cell>
          <cell r="AS156">
            <v>77.03751054</v>
          </cell>
          <cell r="AT156" t="str">
            <v>!</v>
          </cell>
          <cell r="AU156">
            <v>17.743602760152793</v>
          </cell>
          <cell r="AV156">
            <v>17.743602760152793</v>
          </cell>
          <cell r="AW156">
            <v>17.743602760152793</v>
          </cell>
          <cell r="AX156">
            <v>17.743602760152793</v>
          </cell>
          <cell r="AY156" t="str">
            <v>!</v>
          </cell>
          <cell r="AZ156">
            <v>70.974411040611173</v>
          </cell>
          <cell r="BA156" t="str">
            <v>!</v>
          </cell>
          <cell r="BB156">
            <v>61.110210627808385</v>
          </cell>
          <cell r="BC156" t="str">
            <v>!</v>
          </cell>
          <cell r="BD156">
            <v>48.773345726335066</v>
          </cell>
          <cell r="BE156" t="str">
            <v>!</v>
          </cell>
        </row>
        <row r="157">
          <cell r="Y157" t="str">
            <v>!</v>
          </cell>
          <cell r="Z157" t="str">
            <v>!</v>
          </cell>
          <cell r="AA157">
            <v>35.806619999999995</v>
          </cell>
          <cell r="AB157" t="str">
            <v>!</v>
          </cell>
          <cell r="AC157">
            <v>7.9713484500000007</v>
          </cell>
          <cell r="AD157" t="str">
            <v>!</v>
          </cell>
          <cell r="AE157" t="str">
            <v>!</v>
          </cell>
          <cell r="AF157">
            <v>8.5307211878000011</v>
          </cell>
          <cell r="AG157" t="str">
            <v>!</v>
          </cell>
          <cell r="AH157">
            <v>8.9591407500000013</v>
          </cell>
          <cell r="AI157" t="str">
            <v>!</v>
          </cell>
          <cell r="AJ157">
            <v>8.9586062322500002</v>
          </cell>
          <cell r="AK157" t="str">
            <v>!</v>
          </cell>
          <cell r="AL157">
            <v>34.41981662005</v>
          </cell>
          <cell r="AM157" t="str">
            <v>!</v>
          </cell>
          <cell r="AN157">
            <v>6.8564472919999995</v>
          </cell>
          <cell r="AO157">
            <v>9.2005782610000004</v>
          </cell>
          <cell r="AP157">
            <v>10.519875000000001</v>
          </cell>
          <cell r="AQ157">
            <v>10.519875000000001</v>
          </cell>
          <cell r="AR157" t="str">
            <v>!</v>
          </cell>
          <cell r="AS157">
            <v>36.974340480000002</v>
          </cell>
          <cell r="AT157" t="str">
            <v>!</v>
          </cell>
          <cell r="AU157">
            <v>9.1972837500000004</v>
          </cell>
          <cell r="AV157">
            <v>9.1972837500000004</v>
          </cell>
          <cell r="AW157">
            <v>9.1972837500000004</v>
          </cell>
          <cell r="AX157">
            <v>9.1972837500000004</v>
          </cell>
          <cell r="AY157" t="str">
            <v>!</v>
          </cell>
          <cell r="AZ157">
            <v>36.789135000000002</v>
          </cell>
          <cell r="BA157" t="str">
            <v>!</v>
          </cell>
          <cell r="BB157">
            <v>34.461465600000004</v>
          </cell>
          <cell r="BC157" t="str">
            <v>!</v>
          </cell>
          <cell r="BD157">
            <v>32.086103999999999</v>
          </cell>
          <cell r="BE157" t="str">
            <v>!</v>
          </cell>
        </row>
        <row r="158">
          <cell r="Y158" t="str">
            <v>!</v>
          </cell>
          <cell r="Z158" t="str">
            <v>!</v>
          </cell>
          <cell r="AA158">
            <v>3.1383100000000002</v>
          </cell>
          <cell r="AB158" t="str">
            <v>!</v>
          </cell>
          <cell r="AC158">
            <v>0.2260779</v>
          </cell>
          <cell r="AD158" t="str">
            <v>!</v>
          </cell>
          <cell r="AE158" t="str">
            <v>!</v>
          </cell>
          <cell r="AF158">
            <v>1.7144159746000001</v>
          </cell>
          <cell r="AG158" t="str">
            <v>!</v>
          </cell>
          <cell r="AH158">
            <v>2.4947000000000004</v>
          </cell>
          <cell r="AI158" t="str">
            <v>!</v>
          </cell>
          <cell r="AJ158">
            <v>2.5441000000000003</v>
          </cell>
          <cell r="AK158" t="str">
            <v>!</v>
          </cell>
          <cell r="AL158">
            <v>6.9792938745999997</v>
          </cell>
          <cell r="AM158" t="str">
            <v>!</v>
          </cell>
          <cell r="AN158">
            <v>3.569137424</v>
          </cell>
          <cell r="AO158">
            <v>4.4979800040000004</v>
          </cell>
          <cell r="AP158">
            <v>1.26468</v>
          </cell>
          <cell r="AQ158">
            <v>1.26522</v>
          </cell>
          <cell r="AR158" t="str">
            <v>!</v>
          </cell>
          <cell r="AS158">
            <v>10.738375399999999</v>
          </cell>
          <cell r="AT158" t="str">
            <v>!</v>
          </cell>
          <cell r="AU158">
            <v>1.125</v>
          </cell>
          <cell r="AV158">
            <v>1.125</v>
          </cell>
          <cell r="AW158">
            <v>1.125</v>
          </cell>
          <cell r="AX158">
            <v>1.125</v>
          </cell>
          <cell r="AY158" t="str">
            <v>!</v>
          </cell>
          <cell r="AZ158">
            <v>4.5</v>
          </cell>
          <cell r="BA158" t="str">
            <v>!</v>
          </cell>
          <cell r="BB158">
            <v>0</v>
          </cell>
          <cell r="BC158" t="str">
            <v>!</v>
          </cell>
          <cell r="BD158">
            <v>0</v>
          </cell>
          <cell r="BE158" t="str">
            <v>!</v>
          </cell>
        </row>
        <row r="159">
          <cell r="Y159" t="str">
            <v>!</v>
          </cell>
          <cell r="Z159" t="str">
            <v>!</v>
          </cell>
          <cell r="AA159">
            <v>1.9530800000000001</v>
          </cell>
          <cell r="AB159" t="str">
            <v>!</v>
          </cell>
          <cell r="AC159">
            <v>0.29682000000000003</v>
          </cell>
          <cell r="AD159" t="str">
            <v>!</v>
          </cell>
          <cell r="AE159" t="str">
            <v>!</v>
          </cell>
          <cell r="AF159">
            <v>0.39339987469999993</v>
          </cell>
          <cell r="AG159" t="str">
            <v>!</v>
          </cell>
          <cell r="AH159">
            <v>0.66849778999999998</v>
          </cell>
          <cell r="AI159" t="str">
            <v>!</v>
          </cell>
          <cell r="AJ159">
            <v>0.68173536999999995</v>
          </cell>
          <cell r="AK159" t="str">
            <v>!</v>
          </cell>
          <cell r="AL159">
            <v>2.0404530347000001</v>
          </cell>
          <cell r="AM159" t="str">
            <v>!</v>
          </cell>
          <cell r="AN159">
            <v>0.56162025599999987</v>
          </cell>
          <cell r="AO159">
            <v>0.58100201800000006</v>
          </cell>
          <cell r="AP159">
            <v>0.47763000000000005</v>
          </cell>
          <cell r="AQ159">
            <v>0.47763000000000005</v>
          </cell>
          <cell r="AR159" t="str">
            <v>!</v>
          </cell>
          <cell r="AS159">
            <v>2.1039739200000001</v>
          </cell>
          <cell r="AT159" t="str">
            <v>!</v>
          </cell>
          <cell r="AU159">
            <v>0.948125</v>
          </cell>
          <cell r="AV159">
            <v>0.948125</v>
          </cell>
          <cell r="AW159">
            <v>0.948125</v>
          </cell>
          <cell r="AX159">
            <v>0.948125</v>
          </cell>
          <cell r="AY159" t="str">
            <v>!</v>
          </cell>
          <cell r="AZ159">
            <v>3.7925</v>
          </cell>
          <cell r="BA159" t="str">
            <v>!</v>
          </cell>
          <cell r="BB159">
            <v>1.9847999999999999</v>
          </cell>
          <cell r="BC159" t="str">
            <v>!</v>
          </cell>
          <cell r="BD159">
            <v>0.53520000000000001</v>
          </cell>
          <cell r="BE159" t="str">
            <v>!</v>
          </cell>
        </row>
        <row r="160">
          <cell r="Y160" t="str">
            <v>!</v>
          </cell>
          <cell r="Z160" t="str">
            <v>!</v>
          </cell>
          <cell r="AA160">
            <v>12.882160000000001</v>
          </cell>
          <cell r="AB160" t="str">
            <v>!</v>
          </cell>
          <cell r="AC160">
            <v>2.0240650499999999</v>
          </cell>
          <cell r="AD160" t="str">
            <v>!</v>
          </cell>
          <cell r="AE160" t="str">
            <v>!</v>
          </cell>
          <cell r="AF160">
            <v>3.2279469067999997</v>
          </cell>
          <cell r="AG160" t="str">
            <v>!</v>
          </cell>
          <cell r="AH160">
            <v>2.4356954843749996</v>
          </cell>
          <cell r="AI160" t="str">
            <v>!</v>
          </cell>
          <cell r="AJ160">
            <v>2.4839270781249998</v>
          </cell>
          <cell r="AK160" t="str">
            <v>!</v>
          </cell>
          <cell r="AL160">
            <v>10.1716345193</v>
          </cell>
          <cell r="AM160" t="str">
            <v>!</v>
          </cell>
          <cell r="AN160">
            <v>1.61007981</v>
          </cell>
          <cell r="AO160">
            <v>1.7931905560000001</v>
          </cell>
          <cell r="AP160">
            <v>1.9973249999999998</v>
          </cell>
          <cell r="AQ160">
            <v>1.9973249999999998</v>
          </cell>
          <cell r="AR160" t="str">
            <v>!</v>
          </cell>
          <cell r="AS160">
            <v>7.3862858199999994</v>
          </cell>
          <cell r="AT160" t="str">
            <v>!</v>
          </cell>
          <cell r="AU160">
            <v>3.4581249999999999</v>
          </cell>
          <cell r="AV160">
            <v>3.4581249999999999</v>
          </cell>
          <cell r="AW160">
            <v>3.4581249999999999</v>
          </cell>
          <cell r="AX160">
            <v>3.4581249999999999</v>
          </cell>
          <cell r="AY160" t="str">
            <v>!</v>
          </cell>
          <cell r="AZ160">
            <v>13.8325</v>
          </cell>
          <cell r="BA160" t="str">
            <v>!</v>
          </cell>
          <cell r="BB160">
            <v>12.8736</v>
          </cell>
          <cell r="BC160" t="str">
            <v>!</v>
          </cell>
          <cell r="BD160">
            <v>5.2315200000000006</v>
          </cell>
          <cell r="BE160" t="str">
            <v>!</v>
          </cell>
        </row>
        <row r="161">
          <cell r="Y161" t="str">
            <v>!</v>
          </cell>
          <cell r="Z161" t="str">
            <v>!</v>
          </cell>
          <cell r="AA161">
            <v>-8.1921087499623777</v>
          </cell>
          <cell r="AB161" t="str">
            <v>!</v>
          </cell>
          <cell r="AC161">
            <v>-2.1214294075213682</v>
          </cell>
          <cell r="AD161" t="str">
            <v>!</v>
          </cell>
          <cell r="AE161" t="str">
            <v>!</v>
          </cell>
          <cell r="AF161">
            <v>-2.5095760397708964</v>
          </cell>
          <cell r="AG161" t="str">
            <v>!</v>
          </cell>
          <cell r="AH161">
            <v>-2.603702959515676</v>
          </cell>
          <cell r="AI161" t="str">
            <v>!</v>
          </cell>
          <cell r="AJ161">
            <v>-1.9960016339757642</v>
          </cell>
          <cell r="AK161" t="str">
            <v>!</v>
          </cell>
          <cell r="AL161">
            <v>-9.2307100407837055</v>
          </cell>
          <cell r="AM161" t="str">
            <v>!</v>
          </cell>
          <cell r="AN161">
            <v>-3.1128209659999997</v>
          </cell>
          <cell r="AO161">
            <v>-5.4695933519999995</v>
          </cell>
          <cell r="AP161">
            <v>-5.7088799999999988</v>
          </cell>
          <cell r="AQ161">
            <v>-5.7088799999999988</v>
          </cell>
          <cell r="AR161" t="str">
            <v>!</v>
          </cell>
          <cell r="AS161">
            <v>-19.834534919999999</v>
          </cell>
          <cell r="AT161" t="str">
            <v>!</v>
          </cell>
          <cell r="AU161">
            <v>-3.0150690101527933</v>
          </cell>
          <cell r="AV161">
            <v>-3.0150690101527933</v>
          </cell>
          <cell r="AW161">
            <v>-3.0150690101527933</v>
          </cell>
          <cell r="AX161">
            <v>-3.0150690101527933</v>
          </cell>
          <cell r="AY161" t="str">
            <v>!</v>
          </cell>
          <cell r="AZ161">
            <v>-12.060276040611173</v>
          </cell>
          <cell r="BA161" t="str">
            <v>!</v>
          </cell>
          <cell r="BB161">
            <v>-11.790345027808382</v>
          </cell>
          <cell r="BC161" t="str">
            <v>!</v>
          </cell>
          <cell r="BD161">
            <v>-10.920521726335057</v>
          </cell>
          <cell r="BE161" t="str">
            <v>!</v>
          </cell>
        </row>
        <row r="162">
          <cell r="Y162" t="str">
            <v>!</v>
          </cell>
          <cell r="Z162" t="str">
            <v>!</v>
          </cell>
          <cell r="AB162" t="str">
            <v>!</v>
          </cell>
          <cell r="AD162" t="str">
            <v>!</v>
          </cell>
          <cell r="AE162" t="str">
            <v>!</v>
          </cell>
          <cell r="AG162" t="str">
            <v>!</v>
          </cell>
          <cell r="AI162" t="str">
            <v>!</v>
          </cell>
          <cell r="AK162" t="str">
            <v>!</v>
          </cell>
          <cell r="AM162" t="str">
            <v>!</v>
          </cell>
          <cell r="AR162" t="str">
            <v>!</v>
          </cell>
          <cell r="AT162" t="str">
            <v>!</v>
          </cell>
          <cell r="AY162" t="str">
            <v>!</v>
          </cell>
          <cell r="BA162" t="str">
            <v>!</v>
          </cell>
          <cell r="BC162" t="str">
            <v>!</v>
          </cell>
          <cell r="BE162" t="str">
            <v>!</v>
          </cell>
        </row>
        <row r="163">
          <cell r="Y163" t="str">
            <v>!</v>
          </cell>
          <cell r="Z163" t="str">
            <v>!</v>
          </cell>
          <cell r="AA163">
            <v>186.43453412432822</v>
          </cell>
          <cell r="AB163" t="str">
            <v>!</v>
          </cell>
          <cell r="AC163">
            <v>53.045121461784319</v>
          </cell>
          <cell r="AD163" t="str">
            <v>!</v>
          </cell>
          <cell r="AE163" t="str">
            <v>!</v>
          </cell>
          <cell r="AF163">
            <v>19.787825917475729</v>
          </cell>
          <cell r="AG163" t="str">
            <v>!</v>
          </cell>
          <cell r="AH163">
            <v>40.698035543671949</v>
          </cell>
          <cell r="AI163" t="str">
            <v>!</v>
          </cell>
          <cell r="AJ163">
            <v>45.069037735312619</v>
          </cell>
          <cell r="AK163" t="str">
            <v>!</v>
          </cell>
          <cell r="AL163">
            <v>158.6000206582446</v>
          </cell>
          <cell r="AM163" t="str">
            <v>!</v>
          </cell>
          <cell r="AN163">
            <v>16.763208032991869</v>
          </cell>
          <cell r="AO163">
            <v>22.881557916999999</v>
          </cell>
          <cell r="AP163">
            <v>27.233970966809366</v>
          </cell>
          <cell r="AQ163">
            <v>25.712157709607872</v>
          </cell>
          <cell r="AR163" t="str">
            <v>!</v>
          </cell>
          <cell r="AS163">
            <v>90.319456637086247</v>
          </cell>
          <cell r="AT163" t="str">
            <v>!</v>
          </cell>
          <cell r="AU163">
            <v>36.094999999999999</v>
          </cell>
          <cell r="AV163">
            <v>36.094999999999999</v>
          </cell>
          <cell r="AW163">
            <v>36.094999999999999</v>
          </cell>
          <cell r="AX163">
            <v>36.094999999999999</v>
          </cell>
          <cell r="AY163" t="str">
            <v>!</v>
          </cell>
          <cell r="AZ163">
            <v>144.38</v>
          </cell>
          <cell r="BA163" t="str">
            <v>!</v>
          </cell>
          <cell r="BB163">
            <v>109.52</v>
          </cell>
          <cell r="BC163" t="str">
            <v>!</v>
          </cell>
          <cell r="BD163">
            <v>112.56</v>
          </cell>
          <cell r="BE163" t="str">
            <v>!</v>
          </cell>
        </row>
        <row r="164">
          <cell r="Y164" t="str">
            <v>!</v>
          </cell>
          <cell r="Z164" t="str">
            <v>!</v>
          </cell>
          <cell r="AA164">
            <v>110.715743</v>
          </cell>
          <cell r="AB164" t="str">
            <v>!</v>
          </cell>
          <cell r="AC164">
            <v>35.448408706579144</v>
          </cell>
          <cell r="AD164" t="str">
            <v>!</v>
          </cell>
          <cell r="AE164" t="str">
            <v>!</v>
          </cell>
          <cell r="AF164">
            <v>9.3513232988717103</v>
          </cell>
          <cell r="AG164" t="str">
            <v>!</v>
          </cell>
          <cell r="AH164">
            <v>30.375840824199997</v>
          </cell>
          <cell r="AI164" t="str">
            <v>!</v>
          </cell>
          <cell r="AJ164">
            <v>34.816367832399997</v>
          </cell>
          <cell r="AK164" t="str">
            <v>!</v>
          </cell>
          <cell r="AL164">
            <v>109.99194066205084</v>
          </cell>
          <cell r="AM164" t="str">
            <v>!</v>
          </cell>
          <cell r="AN164">
            <v>11.047583210400001</v>
          </cell>
          <cell r="AO164">
            <v>16.730557916999999</v>
          </cell>
          <cell r="AP164">
            <v>10.891062000000003</v>
          </cell>
          <cell r="AQ164">
            <v>9.3351960000000034</v>
          </cell>
          <cell r="AR164" t="str">
            <v>!</v>
          </cell>
          <cell r="AS164">
            <v>48.004399127400006</v>
          </cell>
          <cell r="AT164" t="str">
            <v>!</v>
          </cell>
          <cell r="AU164">
            <v>25.32</v>
          </cell>
          <cell r="AV164">
            <v>25.32</v>
          </cell>
          <cell r="AW164">
            <v>25.32</v>
          </cell>
          <cell r="AX164">
            <v>25.32</v>
          </cell>
          <cell r="AY164" t="str">
            <v>!</v>
          </cell>
          <cell r="AZ164">
            <v>101.28</v>
          </cell>
          <cell r="BA164" t="str">
            <v>!</v>
          </cell>
          <cell r="BB164">
            <v>104.32</v>
          </cell>
          <cell r="BC164" t="str">
            <v>!</v>
          </cell>
          <cell r="BD164">
            <v>107.36</v>
          </cell>
          <cell r="BE164" t="str">
            <v>!</v>
          </cell>
        </row>
        <row r="165">
          <cell r="Y165" t="str">
            <v>!</v>
          </cell>
          <cell r="Z165" t="str">
            <v>!</v>
          </cell>
          <cell r="AA165" t="str">
            <v xml:space="preserve"> </v>
          </cell>
          <cell r="AB165" t="str">
            <v>!</v>
          </cell>
          <cell r="AD165" t="str">
            <v>!</v>
          </cell>
          <cell r="AE165" t="str">
            <v>!</v>
          </cell>
          <cell r="AG165" t="str">
            <v>!</v>
          </cell>
          <cell r="AI165" t="str">
            <v>!</v>
          </cell>
          <cell r="AK165" t="str">
            <v>!</v>
          </cell>
          <cell r="AM165" t="str">
            <v>!</v>
          </cell>
          <cell r="AR165" t="str">
            <v>!</v>
          </cell>
          <cell r="AT165" t="str">
            <v>!</v>
          </cell>
          <cell r="AU165" t="str">
            <v xml:space="preserve"> </v>
          </cell>
          <cell r="AY165" t="str">
            <v>!</v>
          </cell>
          <cell r="BA165" t="str">
            <v>!</v>
          </cell>
          <cell r="BC165" t="str">
            <v>!</v>
          </cell>
          <cell r="BE165" t="str">
            <v>!</v>
          </cell>
        </row>
        <row r="166">
          <cell r="Y166" t="str">
            <v>!</v>
          </cell>
          <cell r="Z166" t="str">
            <v>!</v>
          </cell>
          <cell r="AA166">
            <v>1.38</v>
          </cell>
          <cell r="AB166" t="str">
            <v>!</v>
          </cell>
          <cell r="AC166">
            <v>0.14958560743885183</v>
          </cell>
          <cell r="AD166" t="str">
            <v>!</v>
          </cell>
          <cell r="AE166" t="str">
            <v>!</v>
          </cell>
          <cell r="AF166">
            <v>8.894279361229028E-2</v>
          </cell>
          <cell r="AG166" t="str">
            <v>!</v>
          </cell>
          <cell r="AH166">
            <v>6.4851485148514854E-2</v>
          </cell>
          <cell r="AI166" t="str">
            <v>!</v>
          </cell>
          <cell r="AJ166">
            <v>6.3592233009708732E-2</v>
          </cell>
          <cell r="AK166" t="str">
            <v>!</v>
          </cell>
          <cell r="AL166">
            <v>0.36697211920936568</v>
          </cell>
          <cell r="AM166" t="str">
            <v>!</v>
          </cell>
          <cell r="AN166">
            <v>0.33421097119403043</v>
          </cell>
          <cell r="AO166">
            <v>5.1999999999999998E-2</v>
          </cell>
          <cell r="AP166">
            <v>-1.6105485597015221E-2</v>
          </cell>
          <cell r="AQ166">
            <v>1.7947257201492386E-2</v>
          </cell>
          <cell r="AR166" t="str">
            <v>!</v>
          </cell>
          <cell r="AS166">
            <v>0.35399999999999998</v>
          </cell>
          <cell r="AT166" t="str">
            <v>!</v>
          </cell>
          <cell r="AU166">
            <v>0.34499999999999997</v>
          </cell>
          <cell r="AV166">
            <v>0.34499999999999997</v>
          </cell>
          <cell r="AW166">
            <v>0.34499999999999997</v>
          </cell>
          <cell r="AX166">
            <v>0.34499999999999997</v>
          </cell>
          <cell r="AY166" t="str">
            <v>!</v>
          </cell>
          <cell r="AZ166">
            <v>1.38</v>
          </cell>
          <cell r="BA166" t="str">
            <v>!</v>
          </cell>
          <cell r="BB166">
            <v>1.38</v>
          </cell>
          <cell r="BC166" t="str">
            <v>!</v>
          </cell>
          <cell r="BD166">
            <v>1.38</v>
          </cell>
          <cell r="BE166" t="str">
            <v>!</v>
          </cell>
        </row>
        <row r="167">
          <cell r="Y167" t="str">
            <v>!</v>
          </cell>
          <cell r="Z167" t="str">
            <v>!</v>
          </cell>
          <cell r="AA167">
            <v>2.6</v>
          </cell>
          <cell r="AB167" t="str">
            <v>!</v>
          </cell>
          <cell r="AC167">
            <v>0.192</v>
          </cell>
          <cell r="AD167" t="str">
            <v>!</v>
          </cell>
          <cell r="AE167" t="str">
            <v>!</v>
          </cell>
          <cell r="AF167">
            <v>7.4639703488446479E-2</v>
          </cell>
          <cell r="AG167" t="str">
            <v>!</v>
          </cell>
          <cell r="AH167">
            <v>7.2772277227722768E-2</v>
          </cell>
          <cell r="AI167" t="str">
            <v>!</v>
          </cell>
          <cell r="AJ167">
            <v>7.1359223300970873E-2</v>
          </cell>
          <cell r="AK167" t="str">
            <v>!</v>
          </cell>
          <cell r="AL167">
            <v>0.41077120401714018</v>
          </cell>
          <cell r="AM167" t="str">
            <v>!</v>
          </cell>
          <cell r="AN167">
            <v>4.7649492642231193E-2</v>
          </cell>
          <cell r="AO167">
            <v>0.20200000000000001</v>
          </cell>
          <cell r="AP167">
            <v>0.21039518834423429</v>
          </cell>
          <cell r="AQ167">
            <v>0.21039518834423429</v>
          </cell>
          <cell r="AR167" t="str">
            <v>!</v>
          </cell>
          <cell r="AS167">
            <v>0.67043986933069977</v>
          </cell>
          <cell r="AT167" t="str">
            <v>!</v>
          </cell>
          <cell r="AU167">
            <v>0.65</v>
          </cell>
          <cell r="AV167">
            <v>0.65</v>
          </cell>
          <cell r="AW167">
            <v>0.65</v>
          </cell>
          <cell r="AX167">
            <v>0.65</v>
          </cell>
          <cell r="AY167" t="str">
            <v>!</v>
          </cell>
          <cell r="AZ167">
            <v>2.6</v>
          </cell>
          <cell r="BA167" t="str">
            <v>!</v>
          </cell>
          <cell r="BB167">
            <v>2.6</v>
          </cell>
          <cell r="BC167" t="str">
            <v>!</v>
          </cell>
          <cell r="BD167">
            <v>2.6</v>
          </cell>
          <cell r="BE167" t="str">
            <v>!</v>
          </cell>
        </row>
        <row r="168">
          <cell r="Y168" t="str">
            <v>!</v>
          </cell>
          <cell r="Z168" t="str">
            <v>!</v>
          </cell>
          <cell r="AA168">
            <v>0.42</v>
          </cell>
          <cell r="AB168" t="str">
            <v>!</v>
          </cell>
          <cell r="AC168">
            <v>4.0428542551041039E-3</v>
          </cell>
          <cell r="AD168" t="str">
            <v>!</v>
          </cell>
          <cell r="AE168" t="str">
            <v>!</v>
          </cell>
          <cell r="AF168">
            <v>8.7333530612331942E-2</v>
          </cell>
          <cell r="AG168" t="str">
            <v>!</v>
          </cell>
          <cell r="AH168">
            <v>8.5148514851485155E-2</v>
          </cell>
          <cell r="AI168" t="str">
            <v>!</v>
          </cell>
          <cell r="AJ168">
            <v>8.3495145631067968E-2</v>
          </cell>
          <cell r="AK168" t="str">
            <v>!</v>
          </cell>
          <cell r="AL168">
            <v>0.26002004534998918</v>
          </cell>
          <cell r="AM168" t="str">
            <v>!</v>
          </cell>
          <cell r="AN168">
            <v>1.6984783198417973E-2</v>
          </cell>
          <cell r="AO168">
            <v>0.54</v>
          </cell>
          <cell r="AP168">
            <v>6.6698674267234803E-2</v>
          </cell>
          <cell r="AQ168">
            <v>6.6698674267234803E-2</v>
          </cell>
          <cell r="AR168" t="str">
            <v>!</v>
          </cell>
          <cell r="AS168">
            <v>0.69038213173288765</v>
          </cell>
          <cell r="AT168" t="str">
            <v>!</v>
          </cell>
          <cell r="AU168">
            <v>0.105</v>
          </cell>
          <cell r="AV168">
            <v>0.105</v>
          </cell>
          <cell r="AW168">
            <v>0.105</v>
          </cell>
          <cell r="AX168">
            <v>0.105</v>
          </cell>
          <cell r="AY168" t="str">
            <v>!</v>
          </cell>
          <cell r="AZ168">
            <v>0.42</v>
          </cell>
          <cell r="BA168" t="str">
            <v>!</v>
          </cell>
          <cell r="BB168">
            <v>0.42</v>
          </cell>
          <cell r="BC168" t="str">
            <v>!</v>
          </cell>
          <cell r="BD168">
            <v>0.42</v>
          </cell>
          <cell r="BE168" t="str">
            <v>!</v>
          </cell>
        </row>
        <row r="169">
          <cell r="Y169" t="str">
            <v>!</v>
          </cell>
          <cell r="Z169" t="str">
            <v>!</v>
          </cell>
          <cell r="AA169">
            <v>40.507942</v>
          </cell>
          <cell r="AB169" t="str">
            <v>!</v>
          </cell>
          <cell r="AC169">
            <v>12.587</v>
          </cell>
          <cell r="AD169" t="str">
            <v>!</v>
          </cell>
          <cell r="AE169" t="str">
            <v>!</v>
          </cell>
          <cell r="AF169">
            <v>0</v>
          </cell>
          <cell r="AG169" t="str">
            <v>!</v>
          </cell>
          <cell r="AH169">
            <v>0</v>
          </cell>
          <cell r="AI169" t="str">
            <v>!</v>
          </cell>
          <cell r="AJ169">
            <v>0</v>
          </cell>
          <cell r="AK169" t="str">
            <v>!</v>
          </cell>
          <cell r="AL169">
            <v>12.587</v>
          </cell>
          <cell r="AM169" t="str">
            <v>!</v>
          </cell>
          <cell r="AN169">
            <v>0</v>
          </cell>
          <cell r="AO169">
            <v>0</v>
          </cell>
          <cell r="AP169">
            <v>0</v>
          </cell>
          <cell r="AQ169">
            <v>0</v>
          </cell>
          <cell r="AR169" t="str">
            <v>!</v>
          </cell>
          <cell r="AS169">
            <v>0</v>
          </cell>
          <cell r="AT169" t="str">
            <v>!</v>
          </cell>
          <cell r="AU169">
            <v>0</v>
          </cell>
          <cell r="AV169">
            <v>0</v>
          </cell>
          <cell r="AW169">
            <v>0</v>
          </cell>
          <cell r="AX169">
            <v>0</v>
          </cell>
          <cell r="AY169" t="str">
            <v>!</v>
          </cell>
          <cell r="AZ169">
            <v>0</v>
          </cell>
          <cell r="BA169" t="str">
            <v>!</v>
          </cell>
          <cell r="BB169">
            <v>0</v>
          </cell>
          <cell r="BC169" t="str">
            <v>!</v>
          </cell>
          <cell r="BD169">
            <v>0</v>
          </cell>
          <cell r="BE169" t="str">
            <v>!</v>
          </cell>
        </row>
        <row r="170">
          <cell r="Y170" t="str">
            <v>!</v>
          </cell>
          <cell r="Z170" t="str">
            <v>!</v>
          </cell>
          <cell r="AA170">
            <v>0.8</v>
          </cell>
          <cell r="AB170" t="str">
            <v>!</v>
          </cell>
          <cell r="AC170">
            <v>0</v>
          </cell>
          <cell r="AD170" t="str">
            <v>!</v>
          </cell>
          <cell r="AE170" t="str">
            <v>!</v>
          </cell>
          <cell r="AF170">
            <v>1.7506596829630359</v>
          </cell>
          <cell r="AG170" t="str">
            <v>!</v>
          </cell>
          <cell r="AH170">
            <v>1.7135313531353136</v>
          </cell>
          <cell r="AI170" t="str">
            <v>!</v>
          </cell>
          <cell r="AJ170">
            <v>1.6854368932038835</v>
          </cell>
          <cell r="AK170" t="str">
            <v>!</v>
          </cell>
          <cell r="AL170">
            <v>5.1496279293022331</v>
          </cell>
          <cell r="AM170" t="str">
            <v>!</v>
          </cell>
          <cell r="AO170">
            <v>0</v>
          </cell>
          <cell r="AP170">
            <v>0.4</v>
          </cell>
          <cell r="AQ170">
            <v>0.4</v>
          </cell>
          <cell r="AR170" t="str">
            <v>!</v>
          </cell>
          <cell r="AS170">
            <v>0.8</v>
          </cell>
          <cell r="AT170" t="str">
            <v>!</v>
          </cell>
          <cell r="AU170">
            <v>0.2</v>
          </cell>
          <cell r="AV170">
            <v>0.2</v>
          </cell>
          <cell r="AW170">
            <v>0.2</v>
          </cell>
          <cell r="AX170">
            <v>0.2</v>
          </cell>
          <cell r="AY170" t="str">
            <v>!</v>
          </cell>
          <cell r="AZ170">
            <v>0.8</v>
          </cell>
          <cell r="BA170" t="str">
            <v>!</v>
          </cell>
          <cell r="BB170">
            <v>0.8</v>
          </cell>
          <cell r="BC170" t="str">
            <v>!</v>
          </cell>
          <cell r="BD170">
            <v>0.8</v>
          </cell>
          <cell r="BE170" t="str">
            <v>!</v>
          </cell>
        </row>
        <row r="171">
          <cell r="Y171" t="str">
            <v>!</v>
          </cell>
          <cell r="Z171" t="str">
            <v>!</v>
          </cell>
          <cell r="AA171">
            <v>22.090566082885481</v>
          </cell>
          <cell r="AB171" t="str">
            <v>!</v>
          </cell>
          <cell r="AC171">
            <v>0</v>
          </cell>
          <cell r="AD171" t="str">
            <v>!</v>
          </cell>
          <cell r="AE171" t="str">
            <v>!</v>
          </cell>
          <cell r="AF171">
            <v>0</v>
          </cell>
          <cell r="AG171" t="str">
            <v>!</v>
          </cell>
          <cell r="AH171">
            <v>0</v>
          </cell>
          <cell r="AI171" t="str">
            <v>!</v>
          </cell>
          <cell r="AJ171">
            <v>0</v>
          </cell>
          <cell r="AK171" t="str">
            <v>!</v>
          </cell>
          <cell r="AL171">
            <v>0</v>
          </cell>
          <cell r="AM171" t="str">
            <v>!</v>
          </cell>
          <cell r="AN171">
            <v>0</v>
          </cell>
          <cell r="AO171">
            <v>0</v>
          </cell>
          <cell r="AP171">
            <v>0</v>
          </cell>
          <cell r="AQ171">
            <v>0</v>
          </cell>
          <cell r="AR171" t="str">
            <v>!</v>
          </cell>
          <cell r="AS171">
            <v>0</v>
          </cell>
          <cell r="AT171" t="str">
            <v>!</v>
          </cell>
          <cell r="AU171">
            <v>0</v>
          </cell>
          <cell r="AV171">
            <v>0</v>
          </cell>
          <cell r="AW171">
            <v>0</v>
          </cell>
          <cell r="AX171">
            <v>0</v>
          </cell>
          <cell r="AY171" t="str">
            <v>!</v>
          </cell>
          <cell r="AZ171">
            <v>0</v>
          </cell>
          <cell r="BA171" t="str">
            <v>!</v>
          </cell>
          <cell r="BB171">
            <v>0</v>
          </cell>
          <cell r="BC171" t="str">
            <v>!</v>
          </cell>
          <cell r="BD171">
            <v>0</v>
          </cell>
          <cell r="BE171" t="str">
            <v>!</v>
          </cell>
        </row>
        <row r="172">
          <cell r="Y172" t="str">
            <v>!</v>
          </cell>
          <cell r="Z172" t="str">
            <v>!</v>
          </cell>
          <cell r="AA172">
            <v>7.9202830414427403</v>
          </cell>
          <cell r="AB172" t="str">
            <v>!</v>
          </cell>
          <cell r="AC172">
            <v>3.8407115423488986E-2</v>
          </cell>
          <cell r="AD172" t="str">
            <v>!</v>
          </cell>
          <cell r="AE172" t="str">
            <v>!</v>
          </cell>
          <cell r="AF172">
            <v>3.8000000000000003</v>
          </cell>
          <cell r="AG172" t="str">
            <v>!</v>
          </cell>
          <cell r="AH172">
            <v>3.8000000000000003</v>
          </cell>
          <cell r="AI172" t="str">
            <v>!</v>
          </cell>
          <cell r="AJ172">
            <v>3.8000000000000003</v>
          </cell>
          <cell r="AK172" t="str">
            <v>!</v>
          </cell>
          <cell r="AL172">
            <v>11.438407115423489</v>
          </cell>
          <cell r="AM172" t="str">
            <v>!</v>
          </cell>
          <cell r="AN172">
            <v>5.0833920434664663E-2</v>
          </cell>
          <cell r="AO172">
            <v>8.3000000000000004E-2</v>
          </cell>
          <cell r="AP172">
            <v>5.5248934173561688</v>
          </cell>
          <cell r="AQ172">
            <v>5.5248934173561688</v>
          </cell>
          <cell r="AR172" t="str">
            <v>!</v>
          </cell>
          <cell r="AS172">
            <v>11.183620755147002</v>
          </cell>
          <cell r="AT172" t="str">
            <v>!</v>
          </cell>
          <cell r="AU172">
            <v>2.875</v>
          </cell>
          <cell r="AV172">
            <v>2.875</v>
          </cell>
          <cell r="AW172">
            <v>2.875</v>
          </cell>
          <cell r="AX172">
            <v>2.875</v>
          </cell>
          <cell r="AY172" t="str">
            <v>!</v>
          </cell>
          <cell r="AZ172">
            <v>11.5</v>
          </cell>
          <cell r="BA172" t="str">
            <v>!</v>
          </cell>
          <cell r="BB172">
            <v>0</v>
          </cell>
          <cell r="BC172" t="str">
            <v>!</v>
          </cell>
          <cell r="BD172">
            <v>0</v>
          </cell>
          <cell r="BE172" t="str">
            <v>!</v>
          </cell>
        </row>
        <row r="173">
          <cell r="AN173">
            <v>2.125</v>
          </cell>
          <cell r="AO173">
            <v>3.125</v>
          </cell>
          <cell r="AP173">
            <v>1.052</v>
          </cell>
          <cell r="AQ173">
            <v>1.052</v>
          </cell>
          <cell r="AS173">
            <v>5.1166147534756519</v>
          </cell>
        </row>
        <row r="174">
          <cell r="Y174" t="str">
            <v>!</v>
          </cell>
          <cell r="Z174" t="str">
            <v>!</v>
          </cell>
          <cell r="AA174">
            <v>0</v>
          </cell>
          <cell r="AB174" t="str">
            <v>!</v>
          </cell>
          <cell r="AC174">
            <v>4.6256771780877308</v>
          </cell>
          <cell r="AD174" t="str">
            <v>!</v>
          </cell>
          <cell r="AE174" t="str">
            <v>!</v>
          </cell>
          <cell r="AF174">
            <v>4.6349269079279143</v>
          </cell>
          <cell r="AG174" t="str">
            <v>!</v>
          </cell>
          <cell r="AH174">
            <v>4.5858910891089106</v>
          </cell>
          <cell r="AI174" t="str">
            <v>!</v>
          </cell>
          <cell r="AJ174">
            <v>4.5487864077669906</v>
          </cell>
          <cell r="AK174" t="str">
            <v>!</v>
          </cell>
          <cell r="AL174">
            <v>18.395281582891549</v>
          </cell>
          <cell r="AM174" t="str">
            <v>!</v>
          </cell>
          <cell r="AN174">
            <v>3.1409456551225245</v>
          </cell>
          <cell r="AO174">
            <v>2.149</v>
          </cell>
          <cell r="AP174">
            <v>9.1050271724387368</v>
          </cell>
          <cell r="AQ174">
            <v>9.1050271724387368</v>
          </cell>
          <cell r="AR174" t="str">
            <v>!</v>
          </cell>
          <cell r="AS174">
            <v>23.5</v>
          </cell>
          <cell r="AT174" t="str">
            <v>!</v>
          </cell>
          <cell r="AU174">
            <v>6.6</v>
          </cell>
          <cell r="AV174">
            <v>6.6</v>
          </cell>
          <cell r="AW174">
            <v>6.6</v>
          </cell>
          <cell r="AX174">
            <v>6.6</v>
          </cell>
          <cell r="AY174" t="str">
            <v>!</v>
          </cell>
          <cell r="AZ174">
            <v>26.4</v>
          </cell>
          <cell r="BA174" t="str">
            <v>!</v>
          </cell>
          <cell r="BB174">
            <v>0</v>
          </cell>
          <cell r="BC174" t="str">
            <v>!</v>
          </cell>
          <cell r="BD174">
            <v>0</v>
          </cell>
          <cell r="BE174" t="str">
            <v>!</v>
          </cell>
        </row>
        <row r="175">
          <cell r="Y175" t="str">
            <v>!</v>
          </cell>
          <cell r="Z175" t="str">
            <v>!</v>
          </cell>
          <cell r="AA175">
            <v>16.835055576674524</v>
          </cell>
          <cell r="AB175" t="str">
            <v>!</v>
          </cell>
          <cell r="AC175">
            <v>17.005345869999999</v>
          </cell>
          <cell r="AD175" t="str">
            <v>!</v>
          </cell>
          <cell r="AE175" t="str">
            <v>!</v>
          </cell>
          <cell r="AF175">
            <v>17.857385130000001</v>
          </cell>
          <cell r="AG175" t="str">
            <v>!</v>
          </cell>
          <cell r="AH175">
            <v>19.567699999999999</v>
          </cell>
          <cell r="AI175" t="str">
            <v>!</v>
          </cell>
          <cell r="AJ175">
            <v>20.213200000000001</v>
          </cell>
          <cell r="AK175" t="str">
            <v>!</v>
          </cell>
          <cell r="AL175">
            <v>18.696525618590272</v>
          </cell>
          <cell r="AM175" t="str">
            <v>!</v>
          </cell>
          <cell r="AN175">
            <v>22.026399999999999</v>
          </cell>
          <cell r="AO175">
            <v>24.560600000000001</v>
          </cell>
          <cell r="AP175">
            <v>21</v>
          </cell>
          <cell r="AQ175">
            <v>18</v>
          </cell>
          <cell r="AR175" t="str">
            <v>!</v>
          </cell>
          <cell r="AS175">
            <v>21.623603210540541</v>
          </cell>
          <cell r="AT175" t="str">
            <v>!</v>
          </cell>
          <cell r="AU175">
            <v>16</v>
          </cell>
          <cell r="AV175">
            <v>16</v>
          </cell>
          <cell r="AW175">
            <v>16</v>
          </cell>
          <cell r="AX175">
            <v>16</v>
          </cell>
          <cell r="AY175">
            <v>16</v>
          </cell>
          <cell r="AZ175">
            <v>16</v>
          </cell>
          <cell r="BA175">
            <v>16</v>
          </cell>
          <cell r="BB175">
            <v>16</v>
          </cell>
          <cell r="BC175">
            <v>16</v>
          </cell>
          <cell r="BD175">
            <v>16</v>
          </cell>
          <cell r="BE175">
            <v>16</v>
          </cell>
        </row>
        <row r="176">
          <cell r="Y176" t="str">
            <v>!</v>
          </cell>
          <cell r="Z176" t="str">
            <v>!</v>
          </cell>
          <cell r="AA176">
            <v>309.36833397582257</v>
          </cell>
          <cell r="AB176" t="str">
            <v>!</v>
          </cell>
          <cell r="AC176">
            <v>78.595436415334689</v>
          </cell>
          <cell r="AD176" t="str">
            <v>!</v>
          </cell>
          <cell r="AE176" t="str">
            <v>!</v>
          </cell>
          <cell r="AF176">
            <v>53.047805821971231</v>
          </cell>
          <cell r="AG176" t="str">
            <v>!</v>
          </cell>
          <cell r="AH176">
            <v>74.68167313553468</v>
          </cell>
          <cell r="AI176" t="str">
            <v>!</v>
          </cell>
          <cell r="AJ176">
            <v>77.427038345702456</v>
          </cell>
          <cell r="AK176" t="str">
            <v>!</v>
          </cell>
          <cell r="AL176">
            <v>283.75195371854306</v>
          </cell>
          <cell r="AM176" t="str">
            <v>!</v>
          </cell>
          <cell r="AN176">
            <v>47.645208032991867</v>
          </cell>
          <cell r="AO176">
            <v>64.520057917000003</v>
          </cell>
          <cell r="AP176">
            <v>62.234345343547176</v>
          </cell>
          <cell r="AQ176">
            <v>62.234345343547176</v>
          </cell>
          <cell r="AR176" t="str">
            <v>!</v>
          </cell>
          <cell r="AS176">
            <v>236.63395663708621</v>
          </cell>
          <cell r="AT176" t="str">
            <v>!</v>
          </cell>
          <cell r="AU176">
            <v>71.582205520305592</v>
          </cell>
          <cell r="AV176">
            <v>71.582205520305592</v>
          </cell>
          <cell r="AW176">
            <v>71.582205520305592</v>
          </cell>
          <cell r="AX176">
            <v>71.582205520305592</v>
          </cell>
          <cell r="AY176" t="str">
            <v>!</v>
          </cell>
          <cell r="AZ176">
            <v>286.32882208122237</v>
          </cell>
          <cell r="BA176" t="str">
            <v>!</v>
          </cell>
          <cell r="BB176">
            <v>236.83293880793417</v>
          </cell>
          <cell r="BC176" t="str">
            <v>!</v>
          </cell>
          <cell r="BD176">
            <v>214.1711369298647</v>
          </cell>
          <cell r="BE176" t="str">
            <v>!</v>
          </cell>
        </row>
        <row r="177">
          <cell r="Y177" t="str">
            <v>!</v>
          </cell>
          <cell r="Z177" t="str">
            <v>!</v>
          </cell>
          <cell r="AA177">
            <v>155.83272689425036</v>
          </cell>
          <cell r="AB177" t="str">
            <v>!</v>
          </cell>
          <cell r="AC177">
            <v>38.88116239466607</v>
          </cell>
          <cell r="AD177" t="str">
            <v>!</v>
          </cell>
          <cell r="AE177" t="str">
            <v>!</v>
          </cell>
          <cell r="AF177">
            <v>26.118898827876613</v>
          </cell>
          <cell r="AG177" t="str">
            <v>!</v>
          </cell>
          <cell r="AH177">
            <v>37.714244933445016</v>
          </cell>
          <cell r="AI177" t="str">
            <v>!</v>
          </cell>
          <cell r="AJ177">
            <v>39.874924748036761</v>
          </cell>
          <cell r="AK177" t="str">
            <v>!</v>
          </cell>
          <cell r="AL177">
            <v>142.58923090402448</v>
          </cell>
          <cell r="AM177" t="str">
            <v>!</v>
          </cell>
          <cell r="AN177">
            <v>24.237784359295425</v>
          </cell>
          <cell r="AO177">
            <v>33.380484284286624</v>
          </cell>
          <cell r="AP177">
            <v>33.487121102488281</v>
          </cell>
          <cell r="AQ177">
            <v>33.487121102488281</v>
          </cell>
          <cell r="AR177" t="str">
            <v>!</v>
          </cell>
          <cell r="AS177">
            <v>124.59251084855862</v>
          </cell>
          <cell r="AT177" t="str">
            <v>!</v>
          </cell>
          <cell r="AU177">
            <v>35.791102760152796</v>
          </cell>
          <cell r="AV177">
            <v>35.791102760152796</v>
          </cell>
          <cell r="AW177">
            <v>35.791102760152796</v>
          </cell>
          <cell r="AX177">
            <v>35.791102760152796</v>
          </cell>
          <cell r="AY177" t="str">
            <v>!</v>
          </cell>
          <cell r="AZ177">
            <v>143.16441104061118</v>
          </cell>
          <cell r="BA177" t="str">
            <v>!</v>
          </cell>
          <cell r="BB177">
            <v>113.67981062780841</v>
          </cell>
          <cell r="BC177" t="str">
            <v>!</v>
          </cell>
          <cell r="BD177">
            <v>102.80214572633506</v>
          </cell>
          <cell r="BE177" t="str">
            <v>!</v>
          </cell>
        </row>
        <row r="178">
          <cell r="Y178" t="str">
            <v>!</v>
          </cell>
          <cell r="Z178" t="str">
            <v>!</v>
          </cell>
          <cell r="AB178" t="str">
            <v>!</v>
          </cell>
          <cell r="AD178" t="str">
            <v>!</v>
          </cell>
          <cell r="AE178" t="str">
            <v>!</v>
          </cell>
          <cell r="AG178" t="str">
            <v>!</v>
          </cell>
          <cell r="AI178" t="str">
            <v>!</v>
          </cell>
          <cell r="AK178" t="str">
            <v>!</v>
          </cell>
          <cell r="AM178" t="str">
            <v>!</v>
          </cell>
          <cell r="AR178" t="str">
            <v>!</v>
          </cell>
          <cell r="AT178" t="str">
            <v>!</v>
          </cell>
          <cell r="AY178" t="str">
            <v>!</v>
          </cell>
          <cell r="BA178" t="str">
            <v>!</v>
          </cell>
          <cell r="BC178" t="str">
            <v>!</v>
          </cell>
          <cell r="BE178" t="str">
            <v>!</v>
          </cell>
        </row>
        <row r="179">
          <cell r="Y179" t="str">
            <v>!</v>
          </cell>
          <cell r="Z179" t="str">
            <v>!</v>
          </cell>
          <cell r="AA179">
            <v>169.55669623</v>
          </cell>
          <cell r="AB179" t="str">
            <v>!</v>
          </cell>
          <cell r="AC179">
            <v>40.47122122351</v>
          </cell>
          <cell r="AD179" t="str">
            <v>!</v>
          </cell>
          <cell r="AE179" t="str">
            <v>!</v>
          </cell>
          <cell r="AF179">
            <v>45.368933211329001</v>
          </cell>
          <cell r="AG179" t="str">
            <v>!</v>
          </cell>
          <cell r="AH179">
            <v>42.898423430905005</v>
          </cell>
          <cell r="AI179" t="str">
            <v>!</v>
          </cell>
          <cell r="AJ179">
            <v>53.853609297306008</v>
          </cell>
          <cell r="AK179" t="str">
            <v>!</v>
          </cell>
          <cell r="AL179">
            <v>182.59218716305</v>
          </cell>
          <cell r="AM179" t="str">
            <v>!</v>
          </cell>
          <cell r="AN179">
            <v>58.154453204399992</v>
          </cell>
          <cell r="AO179">
            <v>57.606906023540006</v>
          </cell>
          <cell r="AP179">
            <v>47.563052779785004</v>
          </cell>
          <cell r="AQ179">
            <v>38.437180383285003</v>
          </cell>
          <cell r="AR179" t="str">
            <v>!</v>
          </cell>
          <cell r="AS179">
            <v>199.7835375295825</v>
          </cell>
          <cell r="AT179" t="str">
            <v>!</v>
          </cell>
          <cell r="AU179">
            <v>36.102187499999999</v>
          </cell>
          <cell r="AV179">
            <v>36.102187499999999</v>
          </cell>
          <cell r="AW179">
            <v>36.102187499999999</v>
          </cell>
          <cell r="AX179">
            <v>36.102187499999999</v>
          </cell>
          <cell r="AY179" t="str">
            <v>!</v>
          </cell>
          <cell r="AZ179">
            <v>144.40875</v>
          </cell>
          <cell r="BA179" t="str">
            <v>!</v>
          </cell>
          <cell r="BB179">
            <v>122.95649999999999</v>
          </cell>
          <cell r="BC179" t="str">
            <v>!</v>
          </cell>
          <cell r="BD179">
            <v>80.242499999999993</v>
          </cell>
          <cell r="BE179" t="str">
            <v>!</v>
          </cell>
        </row>
        <row r="180">
          <cell r="Y180" t="str">
            <v>!</v>
          </cell>
          <cell r="Z180" t="str">
            <v>!</v>
          </cell>
          <cell r="AA180">
            <v>128.53163206799999</v>
          </cell>
          <cell r="AB180" t="str">
            <v>!</v>
          </cell>
          <cell r="AC180">
            <v>29.573974045110003</v>
          </cell>
          <cell r="AD180" t="str">
            <v>!</v>
          </cell>
          <cell r="AE180" t="str">
            <v>!</v>
          </cell>
          <cell r="AF180">
            <v>32.280150864039001</v>
          </cell>
          <cell r="AG180" t="str">
            <v>!</v>
          </cell>
          <cell r="AH180">
            <v>30.755040768480004</v>
          </cell>
          <cell r="AI180" t="str">
            <v>!</v>
          </cell>
          <cell r="AJ180">
            <v>42.005217899736003</v>
          </cell>
          <cell r="AK180" t="str">
            <v>!</v>
          </cell>
          <cell r="AL180">
            <v>134.614383577365</v>
          </cell>
          <cell r="AM180" t="str">
            <v>!</v>
          </cell>
          <cell r="AN180">
            <v>43.331254268399995</v>
          </cell>
          <cell r="AO180">
            <v>42.497389820040006</v>
          </cell>
          <cell r="AP180">
            <v>27.723540478409998</v>
          </cell>
          <cell r="AQ180">
            <v>22.835594569409999</v>
          </cell>
          <cell r="AR180" t="str">
            <v>!</v>
          </cell>
          <cell r="AS180">
            <v>133.48166630377514</v>
          </cell>
          <cell r="AT180" t="str">
            <v>!</v>
          </cell>
          <cell r="AU180">
            <v>22.146750000000001</v>
          </cell>
          <cell r="AV180">
            <v>22.146750000000001</v>
          </cell>
          <cell r="AW180">
            <v>22.146750000000001</v>
          </cell>
          <cell r="AX180">
            <v>22.146750000000001</v>
          </cell>
          <cell r="AY180" t="str">
            <v>!</v>
          </cell>
          <cell r="AZ180">
            <v>88.587000000000003</v>
          </cell>
          <cell r="BA180" t="str">
            <v>!</v>
          </cell>
          <cell r="BB180">
            <v>73.152000000000001</v>
          </cell>
          <cell r="BC180" t="str">
            <v>!</v>
          </cell>
          <cell r="BD180">
            <v>56.204999999999998</v>
          </cell>
          <cell r="BE180" t="str">
            <v>!</v>
          </cell>
        </row>
        <row r="181">
          <cell r="Y181" t="str">
            <v>!</v>
          </cell>
          <cell r="Z181" t="str">
            <v>!</v>
          </cell>
          <cell r="AA181">
            <v>36.344701389999997</v>
          </cell>
          <cell r="AB181" t="str">
            <v>!</v>
          </cell>
          <cell r="AC181">
            <v>9.9323228124999989</v>
          </cell>
          <cell r="AD181" t="str">
            <v>!</v>
          </cell>
          <cell r="AE181" t="str">
            <v>!</v>
          </cell>
          <cell r="AF181">
            <v>11.070223201700001</v>
          </cell>
          <cell r="AG181" t="str">
            <v>!</v>
          </cell>
          <cell r="AH181">
            <v>12.143382662424999</v>
          </cell>
          <cell r="AI181" t="str">
            <v>!</v>
          </cell>
          <cell r="AJ181">
            <v>10.73274100185</v>
          </cell>
          <cell r="AK181" t="str">
            <v>!</v>
          </cell>
          <cell r="AL181">
            <v>43.878669678474999</v>
          </cell>
          <cell r="AM181" t="str">
            <v>!</v>
          </cell>
          <cell r="AN181">
            <v>13.692950774999998</v>
          </cell>
          <cell r="AO181">
            <v>15.109516203499998</v>
          </cell>
          <cell r="AP181">
            <v>17.958453801375001</v>
          </cell>
          <cell r="AQ181">
            <v>14.792193313875002</v>
          </cell>
          <cell r="AR181" t="str">
            <v>!</v>
          </cell>
          <cell r="AS181">
            <v>62.302872499949835</v>
          </cell>
          <cell r="AT181" t="str">
            <v>!</v>
          </cell>
          <cell r="AU181">
            <v>12.3028125</v>
          </cell>
          <cell r="AV181">
            <v>12.3028125</v>
          </cell>
          <cell r="AW181">
            <v>12.3028125</v>
          </cell>
          <cell r="AX181">
            <v>12.3028125</v>
          </cell>
          <cell r="AY181" t="str">
            <v>!</v>
          </cell>
          <cell r="AZ181">
            <v>49.21125</v>
          </cell>
          <cell r="BA181" t="str">
            <v>!</v>
          </cell>
          <cell r="BB181">
            <v>43.927500000000002</v>
          </cell>
          <cell r="BC181" t="str">
            <v>!</v>
          </cell>
          <cell r="BD181">
            <v>21.787499999999998</v>
          </cell>
          <cell r="BE181" t="str">
            <v>!</v>
          </cell>
        </row>
        <row r="182">
          <cell r="Y182" t="str">
            <v>!</v>
          </cell>
          <cell r="Z182" t="str">
            <v>!</v>
          </cell>
          <cell r="AA182">
            <v>4.6803627719999996</v>
          </cell>
          <cell r="AB182" t="str">
            <v>!</v>
          </cell>
          <cell r="AC182">
            <v>0.96492436589999997</v>
          </cell>
          <cell r="AD182" t="str">
            <v>!</v>
          </cell>
          <cell r="AE182" t="str">
            <v>!</v>
          </cell>
          <cell r="AF182">
            <v>2.0185591455899998</v>
          </cell>
          <cell r="AG182" t="str">
            <v>!</v>
          </cell>
          <cell r="AH182">
            <v>0</v>
          </cell>
          <cell r="AI182" t="str">
            <v>!</v>
          </cell>
          <cell r="AJ182">
            <v>1.1156503957200001</v>
          </cell>
          <cell r="AK182" t="str">
            <v>!</v>
          </cell>
          <cell r="AL182">
            <v>4.0991339072099997</v>
          </cell>
          <cell r="AM182" t="str">
            <v>!</v>
          </cell>
          <cell r="AN182">
            <v>1.1302481609999999</v>
          </cell>
          <cell r="AO182">
            <v>0</v>
          </cell>
          <cell r="AP182">
            <v>1.8810584999999997</v>
          </cell>
          <cell r="AQ182">
            <v>0.80939249999999996</v>
          </cell>
          <cell r="AR182" t="str">
            <v>!</v>
          </cell>
          <cell r="AS182">
            <v>3.9989987258575264</v>
          </cell>
          <cell r="AT182" t="str">
            <v>!</v>
          </cell>
          <cell r="AU182">
            <v>1.6526249999999998</v>
          </cell>
          <cell r="AV182">
            <v>1.6526249999999998</v>
          </cell>
          <cell r="AW182">
            <v>1.6526249999999998</v>
          </cell>
          <cell r="AX182">
            <v>1.6526249999999998</v>
          </cell>
          <cell r="AY182" t="str">
            <v>!</v>
          </cell>
          <cell r="AZ182">
            <v>6.6104999999999992</v>
          </cell>
          <cell r="BA182" t="str">
            <v>!</v>
          </cell>
          <cell r="BB182">
            <v>5.8769999999999998</v>
          </cell>
          <cell r="BC182" t="str">
            <v>!</v>
          </cell>
          <cell r="BD182">
            <v>2.25</v>
          </cell>
          <cell r="BE182" t="str">
            <v>!</v>
          </cell>
        </row>
        <row r="183">
          <cell r="Y183" t="str">
            <v>!</v>
          </cell>
          <cell r="Z183" t="str">
            <v>!</v>
          </cell>
          <cell r="AB183" t="str">
            <v>!</v>
          </cell>
          <cell r="AD183" t="str">
            <v>!</v>
          </cell>
          <cell r="AE183" t="str">
            <v>!</v>
          </cell>
          <cell r="AG183" t="str">
            <v>!</v>
          </cell>
          <cell r="AI183" t="str">
            <v>!</v>
          </cell>
          <cell r="AK183" t="str">
            <v>!</v>
          </cell>
          <cell r="AM183" t="str">
            <v>!</v>
          </cell>
          <cell r="AR183" t="str">
            <v>!</v>
          </cell>
          <cell r="AT183" t="str">
            <v>!</v>
          </cell>
          <cell r="AY183" t="str">
            <v>!</v>
          </cell>
          <cell r="BA183" t="str">
            <v>!</v>
          </cell>
          <cell r="BC183" t="str">
            <v>!</v>
          </cell>
          <cell r="BE183" t="str">
            <v>!</v>
          </cell>
        </row>
        <row r="184">
          <cell r="Y184" t="str">
            <v>!</v>
          </cell>
          <cell r="Z184" t="str">
            <v>!</v>
          </cell>
          <cell r="AB184" t="str">
            <v>!</v>
          </cell>
          <cell r="AD184" t="str">
            <v>!</v>
          </cell>
          <cell r="AE184" t="str">
            <v>!</v>
          </cell>
          <cell r="AG184" t="str">
            <v>!</v>
          </cell>
          <cell r="AI184" t="str">
            <v>!</v>
          </cell>
          <cell r="AK184" t="str">
            <v>!</v>
          </cell>
          <cell r="AM184" t="str">
            <v>!</v>
          </cell>
          <cell r="AR184" t="str">
            <v>!</v>
          </cell>
          <cell r="AT184" t="str">
            <v>!</v>
          </cell>
          <cell r="AY184" t="str">
            <v>!</v>
          </cell>
          <cell r="BA184" t="str">
            <v>!</v>
          </cell>
          <cell r="BC184" t="str">
            <v>!</v>
          </cell>
          <cell r="BE184" t="str">
            <v>!</v>
          </cell>
        </row>
        <row r="185">
          <cell r="Y185" t="str">
            <v>!</v>
          </cell>
          <cell r="Z185" t="str">
            <v>!</v>
          </cell>
          <cell r="AA185">
            <v>170.07611158351074</v>
          </cell>
          <cell r="AB185" t="str">
            <v>!</v>
          </cell>
          <cell r="AC185">
            <v>52.686390739804438</v>
          </cell>
          <cell r="AD185" t="str">
            <v>!</v>
          </cell>
          <cell r="AE185" t="str">
            <v>!</v>
          </cell>
          <cell r="AF185">
            <v>67.301485923040474</v>
          </cell>
          <cell r="AG185" t="str">
            <v>!</v>
          </cell>
          <cell r="AH185">
            <v>60.65974940809096</v>
          </cell>
          <cell r="AI185" t="str">
            <v>!</v>
          </cell>
          <cell r="AJ185">
            <v>99.783711791977581</v>
          </cell>
          <cell r="AK185" t="str">
            <v>!</v>
          </cell>
          <cell r="AL185">
            <v>280.43133786291344</v>
          </cell>
          <cell r="AM185" t="str">
            <v>!</v>
          </cell>
          <cell r="AN185">
            <v>81.487138467408101</v>
          </cell>
          <cell r="AO185">
            <v>86.522316482399987</v>
          </cell>
          <cell r="AP185">
            <v>74.548344531202787</v>
          </cell>
          <cell r="AQ185">
            <v>50.891613096202846</v>
          </cell>
          <cell r="AR185" t="str">
            <v>!</v>
          </cell>
          <cell r="AS185">
            <v>293.44941257721376</v>
          </cell>
          <cell r="AT185" t="str">
            <v>!</v>
          </cell>
          <cell r="AU185">
            <v>40.365231979694414</v>
          </cell>
          <cell r="AV185">
            <v>40.365231979694414</v>
          </cell>
          <cell r="AW185">
            <v>40.365231979694414</v>
          </cell>
          <cell r="AX185">
            <v>40.365231979694414</v>
          </cell>
          <cell r="AY185" t="str">
            <v>!</v>
          </cell>
          <cell r="AZ185">
            <v>197.05833624149926</v>
          </cell>
          <cell r="BA185" t="str">
            <v>!</v>
          </cell>
          <cell r="BB185">
            <v>199.7145374581234</v>
          </cell>
          <cell r="BC185" t="str">
            <v>!</v>
          </cell>
          <cell r="BD185">
            <v>122.65574061286236</v>
          </cell>
          <cell r="BE185" t="str">
            <v>!</v>
          </cell>
        </row>
        <row r="186">
          <cell r="Y186" t="str">
            <v>!</v>
          </cell>
          <cell r="Z186" t="str">
            <v>!</v>
          </cell>
          <cell r="AA186">
            <v>87.832083547130821</v>
          </cell>
          <cell r="AB186" t="str">
            <v>!</v>
          </cell>
          <cell r="AC186">
            <v>26.06395749898126</v>
          </cell>
          <cell r="AD186" t="str">
            <v>!</v>
          </cell>
          <cell r="AE186" t="str">
            <v>!</v>
          </cell>
          <cell r="AF186">
            <v>33.136916306943597</v>
          </cell>
          <cell r="AG186" t="str">
            <v>!</v>
          </cell>
          <cell r="AH186">
            <v>30.633173451085923</v>
          </cell>
          <cell r="AI186" t="str">
            <v>!</v>
          </cell>
          <cell r="AJ186">
            <v>51.388611572868456</v>
          </cell>
          <cell r="AK186" t="str">
            <v>!</v>
          </cell>
          <cell r="AL186">
            <v>141.22265882987924</v>
          </cell>
          <cell r="AM186" t="str">
            <v>!</v>
          </cell>
          <cell r="AN186">
            <v>41.453648158309043</v>
          </cell>
          <cell r="AO186">
            <v>44.763704789233344</v>
          </cell>
          <cell r="AP186">
            <v>40.375531429876723</v>
          </cell>
          <cell r="AQ186">
            <v>27.600896454976727</v>
          </cell>
          <cell r="AR186" t="str">
            <v>!</v>
          </cell>
          <cell r="AS186">
            <v>154.19378083239587</v>
          </cell>
          <cell r="AT186" t="str">
            <v>!</v>
          </cell>
          <cell r="AU186">
            <v>20.182615989847207</v>
          </cell>
          <cell r="AV186">
            <v>20.182615989847207</v>
          </cell>
          <cell r="AW186">
            <v>20.182615989847207</v>
          </cell>
          <cell r="AX186">
            <v>20.182615989847207</v>
          </cell>
          <cell r="AY186" t="str">
            <v>!</v>
          </cell>
          <cell r="AZ186">
            <v>98.529168120749603</v>
          </cell>
          <cell r="BA186" t="str">
            <v>!</v>
          </cell>
          <cell r="BB186">
            <v>95.862977979899242</v>
          </cell>
          <cell r="BC186" t="str">
            <v>!</v>
          </cell>
          <cell r="BD186">
            <v>58.874755494173911</v>
          </cell>
          <cell r="BE186" t="str">
            <v>!</v>
          </cell>
        </row>
        <row r="187">
          <cell r="Y187" t="str">
            <v>!</v>
          </cell>
          <cell r="Z187" t="str">
            <v>!</v>
          </cell>
          <cell r="AB187" t="str">
            <v>!</v>
          </cell>
          <cell r="AD187" t="str">
            <v>!</v>
          </cell>
          <cell r="AE187" t="str">
            <v>!</v>
          </cell>
          <cell r="AG187" t="str">
            <v>!</v>
          </cell>
          <cell r="AI187" t="str">
            <v>!</v>
          </cell>
          <cell r="AK187" t="str">
            <v>!</v>
          </cell>
          <cell r="AM187" t="str">
            <v>!</v>
          </cell>
          <cell r="AR187" t="str">
            <v>!</v>
          </cell>
          <cell r="AT187" t="str">
            <v>!</v>
          </cell>
          <cell r="AY187" t="str">
            <v>!</v>
          </cell>
          <cell r="BA187" t="str">
            <v>!</v>
          </cell>
          <cell r="BC187" t="str">
            <v>!</v>
          </cell>
          <cell r="BE187" t="str">
            <v>!</v>
          </cell>
        </row>
        <row r="188">
          <cell r="Y188" t="str">
            <v>!</v>
          </cell>
          <cell r="Z188" t="str">
            <v>!</v>
          </cell>
          <cell r="AB188" t="str">
            <v>!</v>
          </cell>
          <cell r="AC188">
            <v>-6.3609999999999998</v>
          </cell>
          <cell r="AD188" t="str">
            <v>!</v>
          </cell>
          <cell r="AE188" t="str">
            <v>!</v>
          </cell>
          <cell r="AF188">
            <v>-9.65</v>
          </cell>
          <cell r="AG188" t="str">
            <v>!</v>
          </cell>
          <cell r="AH188">
            <v>-7.2</v>
          </cell>
          <cell r="AI188" t="str">
            <v>!</v>
          </cell>
          <cell r="AJ188">
            <v>-2.589</v>
          </cell>
          <cell r="AK188" t="str">
            <v>!</v>
          </cell>
          <cell r="AL188">
            <v>-25.799999999999997</v>
          </cell>
          <cell r="AM188" t="str">
            <v>!</v>
          </cell>
          <cell r="AN188">
            <v>7.4</v>
          </cell>
          <cell r="AO188">
            <v>-1.8</v>
          </cell>
          <cell r="AP188">
            <v>-8.4</v>
          </cell>
          <cell r="AQ188">
            <v>4</v>
          </cell>
          <cell r="AR188" t="str">
            <v>!</v>
          </cell>
          <cell r="AS188">
            <v>1.2000000000000002</v>
          </cell>
          <cell r="AT188" t="str">
            <v>!</v>
          </cell>
          <cell r="AU188">
            <v>2.75</v>
          </cell>
          <cell r="AV188">
            <v>2.75</v>
          </cell>
          <cell r="AW188">
            <v>2.75</v>
          </cell>
          <cell r="AX188">
            <v>2.75</v>
          </cell>
          <cell r="AY188" t="str">
            <v>!</v>
          </cell>
          <cell r="AZ188">
            <v>11</v>
          </cell>
          <cell r="BA188" t="str">
            <v>!</v>
          </cell>
          <cell r="BB188">
            <v>10.5</v>
          </cell>
          <cell r="BC188" t="str">
            <v>!</v>
          </cell>
          <cell r="BE188" t="str">
            <v>!</v>
          </cell>
        </row>
        <row r="189">
          <cell r="Y189" t="str">
            <v>!</v>
          </cell>
          <cell r="Z189" t="str">
            <v>!</v>
          </cell>
          <cell r="AB189" t="str">
            <v>!</v>
          </cell>
          <cell r="AC189">
            <v>19.702957498981259</v>
          </cell>
          <cell r="AD189" t="str">
            <v>!</v>
          </cell>
          <cell r="AE189" t="str">
            <v>!</v>
          </cell>
          <cell r="AF189">
            <v>23.486916306943598</v>
          </cell>
          <cell r="AG189">
            <v>0</v>
          </cell>
          <cell r="AH189">
            <v>23.433173451085924</v>
          </cell>
          <cell r="AI189">
            <v>0</v>
          </cell>
          <cell r="AJ189">
            <v>48.799611572868457</v>
          </cell>
          <cell r="AK189" t="str">
            <v>!</v>
          </cell>
          <cell r="AL189">
            <v>115.42265882987924</v>
          </cell>
          <cell r="AM189" t="str">
            <v>!</v>
          </cell>
          <cell r="AN189">
            <v>48.853648158309042</v>
          </cell>
          <cell r="AO189">
            <v>42.963704789233347</v>
          </cell>
          <cell r="AP189">
            <v>31.975531429876725</v>
          </cell>
          <cell r="AQ189">
            <v>31.600896454976727</v>
          </cell>
          <cell r="AR189">
            <v>0</v>
          </cell>
          <cell r="AS189">
            <v>155.39378083239586</v>
          </cell>
          <cell r="AT189" t="str">
            <v>!</v>
          </cell>
          <cell r="AU189">
            <v>22.932615989847207</v>
          </cell>
          <cell r="AV189">
            <v>22.932615989847207</v>
          </cell>
          <cell r="AW189">
            <v>22.932615989847207</v>
          </cell>
          <cell r="AX189">
            <v>22.932615989847207</v>
          </cell>
          <cell r="AY189" t="str">
            <v>!</v>
          </cell>
          <cell r="AZ189">
            <v>109.5291681207496</v>
          </cell>
          <cell r="BA189" t="str">
            <v>!</v>
          </cell>
          <cell r="BB189">
            <v>106.36297797989924</v>
          </cell>
          <cell r="BC189" t="str">
            <v>!</v>
          </cell>
          <cell r="BD189">
            <v>58.874755494173911</v>
          </cell>
          <cell r="BE189" t="str">
            <v>!</v>
          </cell>
        </row>
        <row r="190">
          <cell r="Y190" t="str">
            <v>!</v>
          </cell>
          <cell r="Z190" t="str">
            <v>!</v>
          </cell>
          <cell r="AB190" t="str">
            <v>!</v>
          </cell>
          <cell r="AC190">
            <v>19.702957498981259</v>
          </cell>
          <cell r="AD190" t="str">
            <v>!</v>
          </cell>
          <cell r="AE190" t="str">
            <v>!</v>
          </cell>
          <cell r="AF190">
            <v>23.486916306943598</v>
          </cell>
          <cell r="AG190">
            <v>0</v>
          </cell>
          <cell r="AH190">
            <v>23.433173451085924</v>
          </cell>
          <cell r="AI190">
            <v>0</v>
          </cell>
          <cell r="AJ190">
            <v>41.48</v>
          </cell>
          <cell r="AK190" t="str">
            <v>!</v>
          </cell>
          <cell r="AL190">
            <v>108.10304725701079</v>
          </cell>
          <cell r="AM190" t="str">
            <v>!</v>
          </cell>
          <cell r="AN190">
            <v>28.6</v>
          </cell>
          <cell r="AO190">
            <v>35.380000000000003</v>
          </cell>
          <cell r="AP190" t="str">
            <v xml:space="preserve"> </v>
          </cell>
          <cell r="AQ190" t="str">
            <v xml:space="preserve"> </v>
          </cell>
          <cell r="AR190">
            <v>0</v>
          </cell>
          <cell r="AS190">
            <v>63.980000000000004</v>
          </cell>
          <cell r="AT190" t="str">
            <v>!</v>
          </cell>
          <cell r="AU190">
            <v>22.932615989847207</v>
          </cell>
          <cell r="AV190">
            <v>22.932615989847207</v>
          </cell>
          <cell r="AW190">
            <v>22.932615989847207</v>
          </cell>
          <cell r="AX190">
            <v>22.932615989847207</v>
          </cell>
          <cell r="AY190" t="str">
            <v>!</v>
          </cell>
          <cell r="AZ190">
            <v>109.5291681207496</v>
          </cell>
          <cell r="BA190" t="str">
            <v>!</v>
          </cell>
          <cell r="BB190">
            <v>106.36297797989924</v>
          </cell>
          <cell r="BC190" t="str">
            <v>!</v>
          </cell>
          <cell r="BD190">
            <v>58.874755494173911</v>
          </cell>
          <cell r="BE190" t="str">
            <v>!</v>
          </cell>
        </row>
        <row r="191">
          <cell r="Y191" t="str">
            <v>!</v>
          </cell>
          <cell r="Z191" t="str">
            <v>!</v>
          </cell>
          <cell r="AB191" t="str">
            <v>!</v>
          </cell>
          <cell r="AD191" t="str">
            <v>!</v>
          </cell>
          <cell r="AE191" t="str">
            <v>!</v>
          </cell>
          <cell r="AG191" t="str">
            <v>!</v>
          </cell>
          <cell r="AI191" t="str">
            <v>!</v>
          </cell>
          <cell r="AK191" t="str">
            <v>!</v>
          </cell>
          <cell r="AM191" t="str">
            <v>!</v>
          </cell>
          <cell r="AR191" t="str">
            <v>!</v>
          </cell>
          <cell r="AT191" t="str">
            <v>!</v>
          </cell>
          <cell r="AY191" t="str">
            <v>!</v>
          </cell>
          <cell r="BA191" t="str">
            <v>!</v>
          </cell>
          <cell r="BC191" t="str">
            <v>!</v>
          </cell>
          <cell r="BE191" t="str">
            <v>!</v>
          </cell>
        </row>
        <row r="192">
          <cell r="Y192" t="str">
            <v>!</v>
          </cell>
          <cell r="Z192" t="str">
            <v>!</v>
          </cell>
          <cell r="AB192" t="str">
            <v>!</v>
          </cell>
          <cell r="AD192" t="str">
            <v>!</v>
          </cell>
          <cell r="AE192" t="str">
            <v>!</v>
          </cell>
          <cell r="AG192" t="str">
            <v>!</v>
          </cell>
          <cell r="AI192" t="str">
            <v>!</v>
          </cell>
          <cell r="AK192" t="str">
            <v>!</v>
          </cell>
          <cell r="AM192" t="str">
            <v>!</v>
          </cell>
          <cell r="AR192" t="str">
            <v>!</v>
          </cell>
          <cell r="AT192" t="str">
            <v>!</v>
          </cell>
          <cell r="AY192" t="str">
            <v>!</v>
          </cell>
          <cell r="BA192" t="str">
            <v>!</v>
          </cell>
          <cell r="BC192" t="str">
            <v>!</v>
          </cell>
          <cell r="BE192" t="str">
            <v>!</v>
          </cell>
        </row>
        <row r="193">
          <cell r="Y193" t="str">
            <v>!</v>
          </cell>
          <cell r="Z193" t="str">
            <v>!</v>
          </cell>
          <cell r="AA193">
            <v>170.07611158351074</v>
          </cell>
          <cell r="AB193" t="str">
            <v>!</v>
          </cell>
          <cell r="AC193">
            <v>52.686390739804438</v>
          </cell>
          <cell r="AD193" t="str">
            <v>!</v>
          </cell>
          <cell r="AE193" t="str">
            <v>!</v>
          </cell>
          <cell r="AF193">
            <v>67.301485923040474</v>
          </cell>
          <cell r="AG193" t="str">
            <v>!</v>
          </cell>
          <cell r="AH193">
            <v>60.65974940809096</v>
          </cell>
          <cell r="AI193" t="str">
            <v>!</v>
          </cell>
          <cell r="AJ193">
            <v>99.783711791977581</v>
          </cell>
          <cell r="AK193" t="str">
            <v>!</v>
          </cell>
          <cell r="AL193">
            <v>280.43133786291344</v>
          </cell>
          <cell r="AM193" t="str">
            <v>!</v>
          </cell>
          <cell r="AN193">
            <v>81.487138467408101</v>
          </cell>
          <cell r="AO193">
            <v>86.522316482399987</v>
          </cell>
          <cell r="AP193">
            <v>74.548344531202787</v>
          </cell>
          <cell r="AQ193">
            <v>50.891613096202846</v>
          </cell>
          <cell r="AR193" t="str">
            <v>!</v>
          </cell>
          <cell r="AS193">
            <v>293.44941257721376</v>
          </cell>
          <cell r="AT193" t="str">
            <v>!</v>
          </cell>
          <cell r="AU193">
            <v>40.365231979694414</v>
          </cell>
          <cell r="AV193">
            <v>40.365231979694414</v>
          </cell>
          <cell r="AW193">
            <v>40.365231979694414</v>
          </cell>
          <cell r="AX193">
            <v>40.365231979694414</v>
          </cell>
          <cell r="AY193" t="str">
            <v>!</v>
          </cell>
          <cell r="AZ193">
            <v>197.05833624149926</v>
          </cell>
          <cell r="BA193" t="str">
            <v>!</v>
          </cell>
          <cell r="BB193">
            <v>199.7145374581234</v>
          </cell>
          <cell r="BC193" t="str">
            <v>!</v>
          </cell>
          <cell r="BD193">
            <v>122.65574061286236</v>
          </cell>
          <cell r="BE193" t="str">
            <v>!</v>
          </cell>
        </row>
        <row r="194">
          <cell r="Y194" t="str">
            <v>!</v>
          </cell>
          <cell r="Z194" t="str">
            <v>!</v>
          </cell>
          <cell r="AA194">
            <v>59.724324300362724</v>
          </cell>
          <cell r="AB194" t="str">
            <v>!</v>
          </cell>
          <cell r="AC194">
            <v>13.943488149714458</v>
          </cell>
          <cell r="AD194" t="str">
            <v>!</v>
          </cell>
          <cell r="AE194" t="str">
            <v>!</v>
          </cell>
          <cell r="AF194">
            <v>14.948129057185721</v>
          </cell>
          <cell r="AG194" t="str">
            <v>!</v>
          </cell>
          <cell r="AH194">
            <v>14.570691495006965</v>
          </cell>
          <cell r="AI194" t="str">
            <v>!</v>
          </cell>
          <cell r="AJ194">
            <v>20.125827077803184</v>
          </cell>
          <cell r="AK194" t="str">
            <v>!</v>
          </cell>
          <cell r="AL194">
            <v>63.588135779710328</v>
          </cell>
          <cell r="AM194" t="str">
            <v>!</v>
          </cell>
          <cell r="AN194">
            <v>17.940908482804204</v>
          </cell>
          <cell r="AO194">
            <v>17.940908482804204</v>
          </cell>
          <cell r="AP194">
            <v>17.940908482804204</v>
          </cell>
          <cell r="AQ194">
            <v>17.940908482804204</v>
          </cell>
          <cell r="AR194" t="str">
            <v>!</v>
          </cell>
          <cell r="AS194">
            <v>71.763633931216816</v>
          </cell>
          <cell r="AT194" t="str">
            <v>!</v>
          </cell>
          <cell r="AU194">
            <v>10.104594967303719</v>
          </cell>
          <cell r="AV194">
            <v>10.104594967303719</v>
          </cell>
          <cell r="AW194">
            <v>10.104594967303719</v>
          </cell>
          <cell r="AX194">
            <v>10.104594967303719</v>
          </cell>
          <cell r="AY194" t="str">
            <v>!</v>
          </cell>
          <cell r="AZ194">
            <v>40.418379869214874</v>
          </cell>
          <cell r="BA194" t="str">
            <v>!</v>
          </cell>
          <cell r="BB194">
            <v>31.408866917363156</v>
          </cell>
          <cell r="BC194" t="str">
            <v>!</v>
          </cell>
          <cell r="BD194">
            <v>17.719799600142402</v>
          </cell>
          <cell r="BE194" t="str">
            <v>!</v>
          </cell>
        </row>
        <row r="195">
          <cell r="Y195" t="str">
            <v>!</v>
          </cell>
          <cell r="Z195" t="str">
            <v>!</v>
          </cell>
          <cell r="AB195" t="str">
            <v>!</v>
          </cell>
          <cell r="AD195" t="str">
            <v>!</v>
          </cell>
          <cell r="AE195" t="str">
            <v>!</v>
          </cell>
          <cell r="AG195" t="str">
            <v>!</v>
          </cell>
          <cell r="AI195" t="str">
            <v>!</v>
          </cell>
          <cell r="AK195" t="str">
            <v>!</v>
          </cell>
          <cell r="AM195" t="str">
            <v>!</v>
          </cell>
          <cell r="AR195" t="str">
            <v>!</v>
          </cell>
          <cell r="AT195" t="str">
            <v>!</v>
          </cell>
          <cell r="AY195" t="str">
            <v>!</v>
          </cell>
          <cell r="BA195" t="str">
            <v>!</v>
          </cell>
          <cell r="BC195" t="str">
            <v>!</v>
          </cell>
          <cell r="BE195" t="str">
            <v>!</v>
          </cell>
        </row>
        <row r="196">
          <cell r="Y196" t="str">
            <v>!</v>
          </cell>
          <cell r="Z196" t="str">
            <v>!</v>
          </cell>
          <cell r="AB196" t="str">
            <v>!</v>
          </cell>
          <cell r="AD196" t="str">
            <v>!</v>
          </cell>
          <cell r="AE196" t="str">
            <v>!</v>
          </cell>
          <cell r="AG196" t="str">
            <v>!</v>
          </cell>
          <cell r="AI196" t="str">
            <v>!</v>
          </cell>
          <cell r="AK196" t="str">
            <v>!</v>
          </cell>
          <cell r="AM196" t="str">
            <v>!</v>
          </cell>
          <cell r="AR196" t="str">
            <v>!</v>
          </cell>
          <cell r="AT196" t="str">
            <v>!</v>
          </cell>
          <cell r="AY196" t="str">
            <v>!</v>
          </cell>
          <cell r="BA196" t="str">
            <v>!</v>
          </cell>
          <cell r="BC196" t="str">
            <v>!</v>
          </cell>
          <cell r="BE196" t="str">
            <v>!</v>
          </cell>
        </row>
        <row r="197">
          <cell r="Y197" t="str">
            <v>!</v>
          </cell>
          <cell r="Z197" t="str">
            <v>!</v>
          </cell>
          <cell r="AA197">
            <v>229.80043588387346</v>
          </cell>
          <cell r="AB197" t="str">
            <v>!</v>
          </cell>
          <cell r="AC197">
            <v>66.629878889518892</v>
          </cell>
          <cell r="AD197" t="str">
            <v>!</v>
          </cell>
          <cell r="AE197" t="str">
            <v>!</v>
          </cell>
          <cell r="AF197">
            <v>82.249614980226198</v>
          </cell>
          <cell r="AG197" t="str">
            <v>!</v>
          </cell>
          <cell r="AH197">
            <v>75.230440903097929</v>
          </cell>
          <cell r="AI197" t="str">
            <v>!</v>
          </cell>
          <cell r="AJ197">
            <v>119.90953886978076</v>
          </cell>
          <cell r="AK197" t="str">
            <v>!</v>
          </cell>
          <cell r="AL197">
            <v>344.01947364262378</v>
          </cell>
          <cell r="AM197" t="str">
            <v>!</v>
          </cell>
          <cell r="AN197">
            <v>99.428046950212305</v>
          </cell>
          <cell r="AO197">
            <v>104.46322496520419</v>
          </cell>
          <cell r="AP197">
            <v>92.489253014006991</v>
          </cell>
          <cell r="AQ197">
            <v>68.83252157900705</v>
          </cell>
          <cell r="AR197" t="str">
            <v>!</v>
          </cell>
          <cell r="AS197">
            <v>365.21304650843058</v>
          </cell>
          <cell r="AT197" t="str">
            <v>!</v>
          </cell>
          <cell r="AU197">
            <v>50.469826946998133</v>
          </cell>
          <cell r="AV197">
            <v>50.469826946998133</v>
          </cell>
          <cell r="AW197">
            <v>50.469826946998133</v>
          </cell>
          <cell r="AX197">
            <v>50.469826946998133</v>
          </cell>
          <cell r="AY197" t="str">
            <v>!</v>
          </cell>
          <cell r="AZ197">
            <v>237.47671611071414</v>
          </cell>
          <cell r="BA197" t="str">
            <v>!</v>
          </cell>
          <cell r="BB197">
            <v>231.12340437548656</v>
          </cell>
          <cell r="BC197" t="str">
            <v>!</v>
          </cell>
          <cell r="BD197">
            <v>140.37554021300477</v>
          </cell>
          <cell r="BE197" t="str">
            <v>!</v>
          </cell>
        </row>
        <row r="198">
          <cell r="Y198" t="str">
            <v>!</v>
          </cell>
          <cell r="Z198" t="str">
            <v>!</v>
          </cell>
          <cell r="AA198">
            <v>118.34649661785309</v>
          </cell>
          <cell r="AB198" t="str">
            <v>!</v>
          </cell>
          <cell r="AC198">
            <v>32.961801086645004</v>
          </cell>
          <cell r="AD198" t="str">
            <v>!</v>
          </cell>
          <cell r="AE198" t="str">
            <v>!</v>
          </cell>
          <cell r="AF198">
            <v>40.49685635462356</v>
          </cell>
          <cell r="AG198" t="str">
            <v>!</v>
          </cell>
          <cell r="AH198">
            <v>37.991372656064442</v>
          </cell>
          <cell r="AI198" t="str">
            <v>!</v>
          </cell>
          <cell r="AJ198">
            <v>61.753412517937093</v>
          </cell>
          <cell r="AK198" t="str">
            <v>!</v>
          </cell>
          <cell r="AL198">
            <v>173.20344261527009</v>
          </cell>
          <cell r="AM198" t="str">
            <v>!</v>
          </cell>
          <cell r="AN198">
            <v>50.580439476230303</v>
          </cell>
          <cell r="AO198">
            <v>54.045720847347823</v>
          </cell>
          <cell r="AP198">
            <v>50.06362201059099</v>
          </cell>
          <cell r="AQ198">
            <v>37.288987035690994</v>
          </cell>
          <cell r="AR198" t="str">
            <v>!</v>
          </cell>
          <cell r="AS198">
            <v>191.97876936986015</v>
          </cell>
          <cell r="AT198" t="str">
            <v>!</v>
          </cell>
          <cell r="AU198">
            <v>29.68458951383926</v>
          </cell>
          <cell r="AV198">
            <v>18.643092548223979</v>
          </cell>
          <cell r="AW198">
            <v>18.643092548223979</v>
          </cell>
          <cell r="AX198">
            <v>18.643092548223979</v>
          </cell>
          <cell r="AY198" t="str">
            <v>!</v>
          </cell>
          <cell r="AZ198">
            <v>118.73835805535704</v>
          </cell>
          <cell r="BA198" t="str">
            <v>!</v>
          </cell>
          <cell r="BB198">
            <v>110.93923410023356</v>
          </cell>
          <cell r="BC198" t="str">
            <v>!</v>
          </cell>
          <cell r="BD198">
            <v>67.380259302242266</v>
          </cell>
          <cell r="BE198" t="str">
            <v>!</v>
          </cell>
        </row>
        <row r="199">
          <cell r="Y199" t="str">
            <v>!</v>
          </cell>
          <cell r="Z199" t="str">
            <v>!</v>
          </cell>
          <cell r="AA199" t="str">
            <v>---------</v>
          </cell>
          <cell r="AB199" t="str">
            <v>!</v>
          </cell>
          <cell r="AC199" t="str">
            <v>---------</v>
          </cell>
          <cell r="AD199" t="str">
            <v>!</v>
          </cell>
          <cell r="AE199" t="str">
            <v>!</v>
          </cell>
          <cell r="AF199" t="str">
            <v>---------</v>
          </cell>
          <cell r="AG199" t="str">
            <v>!</v>
          </cell>
          <cell r="AH199" t="str">
            <v>---------</v>
          </cell>
          <cell r="AI199" t="str">
            <v>!</v>
          </cell>
          <cell r="AJ199" t="str">
            <v>---------</v>
          </cell>
          <cell r="AK199" t="str">
            <v>!</v>
          </cell>
          <cell r="AL199" t="str">
            <v>---------</v>
          </cell>
          <cell r="AM199" t="str">
            <v>!</v>
          </cell>
          <cell r="AN199" t="str">
            <v>---------</v>
          </cell>
          <cell r="AO199" t="str">
            <v>---------</v>
          </cell>
          <cell r="AP199" t="str">
            <v>-</v>
          </cell>
          <cell r="AR199" t="str">
            <v>!</v>
          </cell>
          <cell r="AS199" t="str">
            <v>-</v>
          </cell>
          <cell r="AT199" t="str">
            <v>!</v>
          </cell>
          <cell r="AU199" t="str">
            <v>-</v>
          </cell>
          <cell r="AW199" t="str">
            <v>-</v>
          </cell>
          <cell r="BE199" t="str">
            <v>!</v>
          </cell>
        </row>
        <row r="200">
          <cell r="Y200" t="str">
            <v>!</v>
          </cell>
          <cell r="Z200" t="str">
            <v>!</v>
          </cell>
          <cell r="AB200" t="str">
            <v>!</v>
          </cell>
          <cell r="AD200" t="str">
            <v>!</v>
          </cell>
          <cell r="AE200" t="str">
            <v>!</v>
          </cell>
          <cell r="AG200" t="str">
            <v>!</v>
          </cell>
          <cell r="AI200" t="str">
            <v>!</v>
          </cell>
          <cell r="AK200" t="str">
            <v>!</v>
          </cell>
          <cell r="AM200" t="str">
            <v>!</v>
          </cell>
          <cell r="AR200" t="str">
            <v>!</v>
          </cell>
          <cell r="AT200" t="str">
            <v>!</v>
          </cell>
          <cell r="AY200" t="str">
            <v>!</v>
          </cell>
          <cell r="BA200" t="str">
            <v>!</v>
          </cell>
          <cell r="BC200" t="str">
            <v>!</v>
          </cell>
          <cell r="BE200" t="str">
            <v>!</v>
          </cell>
        </row>
        <row r="201">
          <cell r="Y201" t="str">
            <v>!</v>
          </cell>
          <cell r="Z201" t="str">
            <v>!</v>
          </cell>
          <cell r="AA201">
            <v>194.83726117475717</v>
          </cell>
          <cell r="AB201" t="str">
            <v>!</v>
          </cell>
          <cell r="AC201">
            <v>112.41071504016716</v>
          </cell>
          <cell r="AD201" t="str">
            <v>!</v>
          </cell>
          <cell r="AE201" t="str">
            <v>!</v>
          </cell>
          <cell r="AF201">
            <v>81.244974072754928</v>
          </cell>
          <cell r="AG201" t="str">
            <v>!</v>
          </cell>
          <cell r="AH201">
            <v>75.607878465276684</v>
          </cell>
          <cell r="AI201" t="str">
            <v>!</v>
          </cell>
          <cell r="AJ201">
            <v>114.35440328698455</v>
          </cell>
          <cell r="AK201" t="str">
            <v>!</v>
          </cell>
          <cell r="AL201">
            <v>383.61797086518334</v>
          </cell>
          <cell r="AM201" t="str">
            <v>!</v>
          </cell>
          <cell r="AN201">
            <v>89.259387089231026</v>
          </cell>
          <cell r="AO201">
            <v>41.235197501886248</v>
          </cell>
          <cell r="AP201">
            <v>41.235197501886248</v>
          </cell>
          <cell r="AQ201">
            <v>41.235197501886248</v>
          </cell>
          <cell r="AR201" t="str">
            <v>!</v>
          </cell>
          <cell r="AS201">
            <v>357.03754835692411</v>
          </cell>
          <cell r="AT201" t="str">
            <v>!</v>
          </cell>
          <cell r="AU201">
            <v>67.20549254317902</v>
          </cell>
          <cell r="AV201">
            <v>41.235197501886248</v>
          </cell>
          <cell r="AW201">
            <v>41.235197501886248</v>
          </cell>
          <cell r="AX201">
            <v>41.235197501886248</v>
          </cell>
          <cell r="AY201" t="str">
            <v>!</v>
          </cell>
          <cell r="AZ201">
            <v>268.82197017271608</v>
          </cell>
          <cell r="BA201" t="str">
            <v>!</v>
          </cell>
          <cell r="BB201">
            <v>240.13291732733828</v>
          </cell>
          <cell r="BC201" t="str">
            <v>!</v>
          </cell>
          <cell r="BD201">
            <v>154.06460753022552</v>
          </cell>
          <cell r="BE201" t="str">
            <v>!</v>
          </cell>
        </row>
        <row r="202">
          <cell r="Y202" t="str">
            <v>!</v>
          </cell>
          <cell r="Z202" t="str">
            <v>!</v>
          </cell>
          <cell r="AA202">
            <v>100.37137112134653</v>
          </cell>
          <cell r="AB202" t="str">
            <v>!</v>
          </cell>
          <cell r="AC202">
            <v>55.609580730370695</v>
          </cell>
          <cell r="AD202" t="str">
            <v>!</v>
          </cell>
          <cell r="AE202" t="str">
            <v>!</v>
          </cell>
          <cell r="AF202">
            <v>40.002206032824205</v>
          </cell>
          <cell r="AG202" t="str">
            <v>!</v>
          </cell>
          <cell r="AH202">
            <v>38.181978624964714</v>
          </cell>
          <cell r="AI202" t="str">
            <v>!</v>
          </cell>
          <cell r="AJ202">
            <v>58.892517692797043</v>
          </cell>
          <cell r="AK202" t="str">
            <v>!</v>
          </cell>
          <cell r="AL202">
            <v>192.68628308095666</v>
          </cell>
          <cell r="AM202" t="str">
            <v>!</v>
          </cell>
          <cell r="AN202">
            <v>46.918551520782238</v>
          </cell>
          <cell r="AO202">
            <v>46.918551520782238</v>
          </cell>
          <cell r="AP202">
            <v>20.617598750943124</v>
          </cell>
          <cell r="AQ202">
            <v>20.617598750943124</v>
          </cell>
          <cell r="AR202" t="str">
            <v>!</v>
          </cell>
          <cell r="AS202">
            <v>187.67420608312895</v>
          </cell>
          <cell r="AT202" t="str">
            <v>!</v>
          </cell>
          <cell r="AU202">
            <v>33.602746271589503</v>
          </cell>
          <cell r="AV202">
            <v>33.602746271589503</v>
          </cell>
          <cell r="AW202">
            <v>20.617598750943124</v>
          </cell>
          <cell r="AX202">
            <v>20.617598750943124</v>
          </cell>
          <cell r="AY202" t="str">
            <v>!</v>
          </cell>
          <cell r="AZ202">
            <v>134.41098508635801</v>
          </cell>
          <cell r="BA202" t="str">
            <v>!</v>
          </cell>
          <cell r="BB202">
            <v>115.26380031712239</v>
          </cell>
          <cell r="BC202" t="str">
            <v>!</v>
          </cell>
          <cell r="BD202">
            <v>73.951011614508218</v>
          </cell>
          <cell r="BE202" t="str">
            <v>!</v>
          </cell>
        </row>
        <row r="203">
          <cell r="Y203" t="str">
            <v>!</v>
          </cell>
          <cell r="Z203" t="str">
            <v>!</v>
          </cell>
          <cell r="AA203" t="str">
            <v>-</v>
          </cell>
          <cell r="AB203" t="str">
            <v>!</v>
          </cell>
          <cell r="AC203" t="str">
            <v>-</v>
          </cell>
          <cell r="AD203" t="str">
            <v>!</v>
          </cell>
          <cell r="AE203" t="str">
            <v>!</v>
          </cell>
          <cell r="AF203" t="str">
            <v>-</v>
          </cell>
          <cell r="AG203" t="str">
            <v>!</v>
          </cell>
          <cell r="AH203" t="str">
            <v>-</v>
          </cell>
          <cell r="AI203" t="str">
            <v>!</v>
          </cell>
          <cell r="AJ203" t="str">
            <v>-</v>
          </cell>
          <cell r="AK203" t="str">
            <v>!</v>
          </cell>
          <cell r="AL203" t="str">
            <v>-</v>
          </cell>
          <cell r="AM203" t="str">
            <v>!</v>
          </cell>
          <cell r="AN203" t="str">
            <v>-</v>
          </cell>
          <cell r="AO203" t="str">
            <v>-</v>
          </cell>
          <cell r="AP203" t="str">
            <v>-</v>
          </cell>
          <cell r="AQ203" t="str">
            <v>-</v>
          </cell>
          <cell r="AR203" t="str">
            <v>!</v>
          </cell>
          <cell r="AS203" t="str">
            <v>-</v>
          </cell>
          <cell r="AT203" t="str">
            <v>!</v>
          </cell>
          <cell r="AU203" t="str">
            <v>-</v>
          </cell>
          <cell r="AV203" t="str">
            <v>-</v>
          </cell>
          <cell r="AW203" t="str">
            <v>-</v>
          </cell>
          <cell r="AX203" t="str">
            <v>-</v>
          </cell>
          <cell r="AY203" t="str">
            <v>!</v>
          </cell>
          <cell r="AZ203" t="str">
            <v>-</v>
          </cell>
          <cell r="BA203" t="str">
            <v>!</v>
          </cell>
          <cell r="BB203" t="str">
            <v>-</v>
          </cell>
          <cell r="BC203" t="str">
            <v>!</v>
          </cell>
          <cell r="BD203" t="str">
            <v>-</v>
          </cell>
          <cell r="BE203" t="str">
            <v>!</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londonstockexchange.com/search?searchtype=all&amp;q=Bowleven%20plc" TargetMode="External"/><Relationship Id="rId1" Type="http://schemas.openxmlformats.org/officeDocument/2006/relationships/hyperlink" Target="https://www.londonstockexchange.com/exchange/searchengine/search.html?lang=en&amp;x=-1361&amp;y=-149&amp;q=vog"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casablancabourse.com/lafargeholcimmaroc/action/capitalisation/" TargetMode="External"/><Relationship Id="rId1" Type="http://schemas.openxmlformats.org/officeDocument/2006/relationships/hyperlink" Target="https://ngxgroup.com/exchange/data/company-profile/?symbol=DANGCEM&amp;directory=companydirector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oleObject" Target="../embeddings/oleObject2.bin"/><Relationship Id="rId5" Type="http://schemas.openxmlformats.org/officeDocument/2006/relationships/image" Target="../media/image13.emf"/><Relationship Id="rId4" Type="http://schemas.openxmlformats.org/officeDocument/2006/relationships/oleObject" Target="../embeddings/oleObject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lencore.com/.rest/api/v1/documents/static/6c6be66c-0748-414e-9419-33d7c27c7e5f/Anti-Corruption+and+Bribery+Policy_English.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31"/>
  <sheetViews>
    <sheetView topLeftCell="A12" zoomScale="108" zoomScaleNormal="115" workbookViewId="0">
      <selection activeCell="A14" sqref="A14"/>
    </sheetView>
  </sheetViews>
  <sheetFormatPr baseColWidth="10" defaultColWidth="11.42578125" defaultRowHeight="13.5"/>
  <cols>
    <col min="1" max="1" width="88.7109375" style="1040" bestFit="1" customWidth="1"/>
    <col min="2" max="16384" width="11.42578125" style="1040"/>
  </cols>
  <sheetData>
    <row r="1" spans="1:1">
      <c r="A1" s="1039" t="s">
        <v>369</v>
      </c>
    </row>
    <row r="2" spans="1:1">
      <c r="A2" s="1040" t="s">
        <v>2016</v>
      </c>
    </row>
    <row r="3" spans="1:1">
      <c r="A3" s="1040" t="s">
        <v>2017</v>
      </c>
    </row>
    <row r="4" spans="1:1">
      <c r="A4" s="1040" t="s">
        <v>4208</v>
      </c>
    </row>
    <row r="5" spans="1:1">
      <c r="A5" s="1040" t="s">
        <v>4209</v>
      </c>
    </row>
    <row r="6" spans="1:1">
      <c r="A6" s="1040" t="s">
        <v>4218</v>
      </c>
    </row>
    <row r="7" spans="1:1">
      <c r="A7" s="1040" t="s">
        <v>4219</v>
      </c>
    </row>
    <row r="8" spans="1:1">
      <c r="A8" s="1040" t="s">
        <v>4210</v>
      </c>
    </row>
    <row r="9" spans="1:1">
      <c r="A9" s="1040" t="s">
        <v>4211</v>
      </c>
    </row>
    <row r="10" spans="1:1">
      <c r="A10" s="1040" t="s">
        <v>4212</v>
      </c>
    </row>
    <row r="11" spans="1:1">
      <c r="A11" s="1040" t="s">
        <v>4213</v>
      </c>
    </row>
    <row r="12" spans="1:1">
      <c r="A12" s="1040" t="s">
        <v>4214</v>
      </c>
    </row>
    <row r="13" spans="1:1">
      <c r="A13" s="1040" t="s">
        <v>4220</v>
      </c>
    </row>
    <row r="14" spans="1:1">
      <c r="A14" s="1040" t="s">
        <v>4221</v>
      </c>
    </row>
    <row r="15" spans="1:1">
      <c r="A15" s="1040" t="s">
        <v>4222</v>
      </c>
    </row>
    <row r="16" spans="1:1">
      <c r="A16" s="1040" t="s">
        <v>4224</v>
      </c>
    </row>
    <row r="17" spans="1:1">
      <c r="A17" s="1040" t="s">
        <v>4225</v>
      </c>
    </row>
    <row r="18" spans="1:1">
      <c r="A18" s="1040" t="s">
        <v>4226</v>
      </c>
    </row>
    <row r="19" spans="1:1">
      <c r="A19" s="1040" t="s">
        <v>4227</v>
      </c>
    </row>
    <row r="20" spans="1:1">
      <c r="A20" s="1040" t="s">
        <v>4215</v>
      </c>
    </row>
    <row r="21" spans="1:1">
      <c r="A21" s="1040" t="s">
        <v>2018</v>
      </c>
    </row>
    <row r="22" spans="1:1">
      <c r="A22" s="1040" t="s">
        <v>4216</v>
      </c>
    </row>
    <row r="23" spans="1:1">
      <c r="A23" s="1040" t="s">
        <v>4217</v>
      </c>
    </row>
    <row r="24" spans="1:1">
      <c r="A24" s="1040" t="s">
        <v>4370</v>
      </c>
    </row>
    <row r="25" spans="1:1">
      <c r="A25" s="1040" t="s">
        <v>4363</v>
      </c>
    </row>
    <row r="26" spans="1:1">
      <c r="A26" s="1040" t="s">
        <v>4364</v>
      </c>
    </row>
    <row r="27" spans="1:1">
      <c r="A27" s="1040" t="s">
        <v>4365</v>
      </c>
    </row>
    <row r="28" spans="1:1">
      <c r="A28" s="1040" t="s">
        <v>4366</v>
      </c>
    </row>
    <row r="29" spans="1:1">
      <c r="A29" s="1040" t="s">
        <v>4367</v>
      </c>
    </row>
    <row r="30" spans="1:1">
      <c r="A30" s="1040" t="s">
        <v>4368</v>
      </c>
    </row>
    <row r="31" spans="1:1">
      <c r="A31" s="1040" t="s">
        <v>4369</v>
      </c>
    </row>
  </sheetData>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W798"/>
  <sheetViews>
    <sheetView showGridLines="0" topLeftCell="A114" zoomScale="70" zoomScaleNormal="70" zoomScaleSheetLayoutView="80" workbookViewId="0">
      <selection activeCell="I18" sqref="I18"/>
    </sheetView>
  </sheetViews>
  <sheetFormatPr baseColWidth="10" defaultColWidth="9.7109375" defaultRowHeight="11.25"/>
  <cols>
    <col min="1" max="1" width="4.7109375" style="489" customWidth="1"/>
    <col min="2" max="2" width="16.28515625" style="489" customWidth="1"/>
    <col min="3" max="3" width="47" style="489" customWidth="1"/>
    <col min="4" max="4" width="14.28515625" style="489" customWidth="1"/>
    <col min="5" max="5" width="34.7109375" style="489" customWidth="1"/>
    <col min="6" max="6" width="62.140625" style="489" bestFit="1" customWidth="1"/>
    <col min="7" max="16384" width="9.7109375" style="489"/>
  </cols>
  <sheetData>
    <row r="6" spans="2:6">
      <c r="B6" s="487" t="s">
        <v>500</v>
      </c>
      <c r="C6" s="488"/>
      <c r="D6" s="488"/>
    </row>
    <row r="7" spans="2:6" ht="22.5">
      <c r="B7" s="490" t="s">
        <v>501</v>
      </c>
      <c r="C7" s="490" t="s">
        <v>502</v>
      </c>
      <c r="D7" s="490" t="s">
        <v>503</v>
      </c>
    </row>
    <row r="8" spans="2:6" ht="12">
      <c r="B8" s="491">
        <v>1</v>
      </c>
      <c r="C8" s="492" t="s">
        <v>504</v>
      </c>
      <c r="D8" s="493" t="s">
        <v>1390</v>
      </c>
      <c r="F8" s="155" t="s">
        <v>1391</v>
      </c>
    </row>
    <row r="9" spans="2:6" ht="12">
      <c r="B9" s="491">
        <v>2</v>
      </c>
      <c r="C9" s="492" t="s">
        <v>505</v>
      </c>
      <c r="D9" s="493" t="s">
        <v>1390</v>
      </c>
      <c r="F9" s="156" t="s">
        <v>1392</v>
      </c>
    </row>
    <row r="10" spans="2:6" ht="12">
      <c r="B10" s="491">
        <v>3</v>
      </c>
      <c r="C10" s="492" t="s">
        <v>506</v>
      </c>
      <c r="D10" s="493" t="s">
        <v>1390</v>
      </c>
      <c r="F10" s="156"/>
    </row>
    <row r="11" spans="2:6" ht="12">
      <c r="B11" s="491">
        <v>4</v>
      </c>
      <c r="C11" s="492" t="s">
        <v>507</v>
      </c>
      <c r="D11" s="493" t="s">
        <v>1390</v>
      </c>
      <c r="F11" s="155" t="s">
        <v>1393</v>
      </c>
    </row>
    <row r="12" spans="2:6" ht="12">
      <c r="B12" s="491">
        <v>5</v>
      </c>
      <c r="C12" s="492" t="s">
        <v>508</v>
      </c>
      <c r="D12" s="493" t="s">
        <v>1390</v>
      </c>
      <c r="F12" s="156" t="s">
        <v>1393</v>
      </c>
    </row>
    <row r="13" spans="2:6" ht="12">
      <c r="B13" s="491">
        <v>6</v>
      </c>
      <c r="C13" s="492" t="s">
        <v>509</v>
      </c>
      <c r="D13" s="493" t="s">
        <v>1394</v>
      </c>
      <c r="F13" s="156"/>
    </row>
    <row r="14" spans="2:6" ht="12">
      <c r="B14" s="491">
        <v>7</v>
      </c>
      <c r="C14" s="492" t="s">
        <v>510</v>
      </c>
      <c r="D14" s="493" t="s">
        <v>1390</v>
      </c>
      <c r="F14" s="156"/>
    </row>
    <row r="15" spans="2:6" ht="12">
      <c r="B15" s="491">
        <v>8</v>
      </c>
      <c r="C15" s="492" t="s">
        <v>511</v>
      </c>
      <c r="D15" s="493" t="s">
        <v>1390</v>
      </c>
      <c r="F15" s="156"/>
    </row>
    <row r="16" spans="2:6" ht="12">
      <c r="B16" s="491">
        <v>9</v>
      </c>
      <c r="C16" s="492" t="s">
        <v>512</v>
      </c>
      <c r="D16" s="493" t="s">
        <v>1390</v>
      </c>
      <c r="F16" s="156"/>
    </row>
    <row r="17" spans="1:18" ht="12">
      <c r="B17" s="491">
        <v>10</v>
      </c>
      <c r="C17" s="492" t="s">
        <v>1395</v>
      </c>
      <c r="D17" s="493" t="s">
        <v>1390</v>
      </c>
      <c r="F17" s="155" t="s">
        <v>1396</v>
      </c>
    </row>
    <row r="18" spans="1:18" ht="12">
      <c r="B18" s="491">
        <v>11</v>
      </c>
      <c r="C18" s="492" t="s">
        <v>1397</v>
      </c>
      <c r="D18" s="493" t="s">
        <v>1390</v>
      </c>
      <c r="F18" s="155" t="s">
        <v>1398</v>
      </c>
    </row>
    <row r="19" spans="1:18" ht="12">
      <c r="B19" s="491">
        <v>12</v>
      </c>
      <c r="C19" s="492" t="s">
        <v>514</v>
      </c>
      <c r="D19" s="493" t="s">
        <v>1390</v>
      </c>
      <c r="F19" s="155" t="s">
        <v>1396</v>
      </c>
    </row>
    <row r="20" spans="1:18" ht="12">
      <c r="B20" s="23">
        <v>13</v>
      </c>
      <c r="C20" s="492" t="s">
        <v>708</v>
      </c>
      <c r="D20" s="493" t="s">
        <v>1390</v>
      </c>
      <c r="F20" s="155" t="s">
        <v>1398</v>
      </c>
    </row>
    <row r="21" spans="1:18" ht="12">
      <c r="B21" s="491">
        <v>14</v>
      </c>
      <c r="C21" s="492" t="s">
        <v>1399</v>
      </c>
      <c r="D21" s="493" t="s">
        <v>1390</v>
      </c>
      <c r="F21" s="155" t="s">
        <v>1398</v>
      </c>
    </row>
    <row r="22" spans="1:18">
      <c r="B22" s="491">
        <v>15</v>
      </c>
      <c r="C22" s="492" t="s">
        <v>515</v>
      </c>
      <c r="D22" s="494"/>
    </row>
    <row r="23" spans="1:18">
      <c r="B23" s="491">
        <v>16</v>
      </c>
      <c r="C23" s="492" t="s">
        <v>516</v>
      </c>
      <c r="D23" s="494"/>
    </row>
    <row r="24" spans="1:18">
      <c r="B24" s="495"/>
      <c r="C24" s="489" t="s">
        <v>1400</v>
      </c>
    </row>
    <row r="25" spans="1:18">
      <c r="B25" s="496"/>
      <c r="C25" s="489" t="s">
        <v>1401</v>
      </c>
    </row>
    <row r="26" spans="1:18">
      <c r="B26" s="497"/>
      <c r="C26" s="489" t="s">
        <v>1402</v>
      </c>
    </row>
    <row r="28" spans="1:18">
      <c r="A28" s="282"/>
      <c r="B28" s="498" t="s">
        <v>504</v>
      </c>
      <c r="C28" s="282"/>
      <c r="D28" s="282"/>
      <c r="E28" s="282"/>
      <c r="F28" s="282"/>
      <c r="G28" s="282"/>
      <c r="H28" s="282"/>
      <c r="I28" s="282"/>
      <c r="J28" s="282"/>
      <c r="K28" s="282"/>
      <c r="L28" s="282"/>
      <c r="M28" s="282"/>
      <c r="N28" s="282"/>
      <c r="O28" s="282"/>
      <c r="P28" s="282"/>
      <c r="Q28" s="282"/>
      <c r="R28" s="282"/>
    </row>
    <row r="29" spans="1:18">
      <c r="A29" s="282"/>
      <c r="B29" s="498"/>
      <c r="C29" s="282"/>
      <c r="D29" s="282"/>
      <c r="E29" s="282"/>
      <c r="F29" s="282"/>
      <c r="G29" s="282"/>
      <c r="H29" s="282"/>
      <c r="I29" s="282"/>
      <c r="J29" s="282"/>
      <c r="K29" s="282"/>
      <c r="L29" s="282"/>
      <c r="M29" s="282"/>
      <c r="N29" s="282"/>
      <c r="O29" s="282"/>
      <c r="P29" s="282"/>
      <c r="Q29" s="282"/>
      <c r="R29" s="282"/>
    </row>
    <row r="30" spans="1:18">
      <c r="A30" s="282"/>
      <c r="B30" s="498"/>
      <c r="C30" s="282"/>
      <c r="D30" s="282"/>
      <c r="E30" s="282"/>
      <c r="F30" s="282"/>
      <c r="G30" s="282"/>
      <c r="H30" s="282"/>
      <c r="I30" s="282"/>
      <c r="J30" s="282"/>
      <c r="K30" s="282"/>
      <c r="L30" s="282"/>
      <c r="M30" s="282"/>
      <c r="N30" s="282"/>
      <c r="O30" s="282"/>
      <c r="P30" s="282"/>
      <c r="Q30" s="282"/>
      <c r="R30" s="282"/>
    </row>
    <row r="31" spans="1:18">
      <c r="A31" s="282"/>
      <c r="B31" s="498"/>
      <c r="C31" s="282"/>
      <c r="D31" s="282"/>
      <c r="E31" s="282"/>
      <c r="F31" s="282"/>
      <c r="G31" s="282"/>
      <c r="H31" s="282"/>
      <c r="I31" s="282"/>
      <c r="J31" s="282"/>
      <c r="K31" s="282"/>
      <c r="L31" s="282"/>
      <c r="M31" s="282"/>
      <c r="N31" s="282"/>
      <c r="O31" s="282"/>
      <c r="P31" s="282"/>
      <c r="Q31" s="282"/>
      <c r="R31" s="282"/>
    </row>
    <row r="32" spans="1:18">
      <c r="A32" s="282"/>
      <c r="B32" s="498"/>
      <c r="C32" s="282"/>
      <c r="D32" s="282"/>
      <c r="E32" s="282"/>
      <c r="F32" s="282"/>
      <c r="G32" s="282"/>
      <c r="H32" s="282"/>
      <c r="I32" s="282"/>
      <c r="J32" s="282"/>
      <c r="K32" s="282"/>
      <c r="L32" s="282"/>
      <c r="M32" s="282"/>
      <c r="N32" s="282"/>
      <c r="O32" s="282"/>
      <c r="P32" s="282"/>
      <c r="Q32" s="282"/>
      <c r="R32" s="282"/>
    </row>
    <row r="33" spans="1:18">
      <c r="A33" s="282"/>
      <c r="B33" s="1309" t="s">
        <v>503</v>
      </c>
      <c r="C33" s="1309"/>
      <c r="D33" s="1309"/>
      <c r="E33" s="1309"/>
      <c r="F33" s="1309"/>
      <c r="G33" s="1309"/>
      <c r="H33" s="1309"/>
      <c r="I33" s="1309"/>
      <c r="J33" s="1309"/>
      <c r="K33" s="282"/>
      <c r="L33" s="282"/>
      <c r="M33" s="282"/>
      <c r="N33" s="282"/>
      <c r="O33" s="282"/>
      <c r="P33" s="282"/>
      <c r="Q33" s="282"/>
      <c r="R33" s="282"/>
    </row>
    <row r="34" spans="1:18">
      <c r="A34" s="282"/>
      <c r="B34" s="282"/>
      <c r="C34" s="282"/>
      <c r="D34" s="282"/>
      <c r="E34" s="282"/>
      <c r="F34" s="282"/>
      <c r="G34" s="282"/>
      <c r="H34" s="282"/>
      <c r="I34" s="282"/>
      <c r="J34" s="282"/>
      <c r="K34" s="282"/>
      <c r="L34" s="282"/>
      <c r="M34" s="282"/>
      <c r="N34" s="282"/>
      <c r="O34" s="282"/>
      <c r="P34" s="282"/>
      <c r="Q34" s="282"/>
      <c r="R34" s="282"/>
    </row>
    <row r="35" spans="1:18">
      <c r="A35" s="282"/>
      <c r="B35" s="1310" t="s">
        <v>518</v>
      </c>
      <c r="C35" s="1311"/>
      <c r="D35" s="499"/>
      <c r="E35" s="282"/>
      <c r="F35" s="282"/>
      <c r="G35" s="282"/>
      <c r="H35" s="282"/>
      <c r="I35" s="282"/>
      <c r="J35" s="282"/>
      <c r="K35" s="282"/>
      <c r="L35" s="282"/>
      <c r="M35" s="282"/>
      <c r="N35" s="282"/>
      <c r="O35" s="282"/>
      <c r="P35" s="282"/>
      <c r="Q35" s="282"/>
      <c r="R35" s="282"/>
    </row>
    <row r="36" spans="1:18">
      <c r="A36" s="282"/>
      <c r="B36" s="282"/>
      <c r="C36" s="282"/>
      <c r="D36" s="282"/>
      <c r="E36" s="282"/>
      <c r="F36" s="282"/>
      <c r="G36" s="282"/>
      <c r="H36" s="282"/>
      <c r="I36" s="282"/>
      <c r="J36" s="282"/>
      <c r="K36" s="282"/>
      <c r="L36" s="282"/>
      <c r="M36" s="282"/>
      <c r="N36" s="282"/>
      <c r="O36" s="282"/>
      <c r="P36" s="282"/>
      <c r="Q36" s="282"/>
      <c r="R36" s="282"/>
    </row>
    <row r="37" spans="1:18">
      <c r="A37" s="282"/>
      <c r="B37" s="1312" t="s">
        <v>1403</v>
      </c>
      <c r="C37" s="1312"/>
      <c r="D37" s="499"/>
      <c r="E37" s="282"/>
      <c r="F37" s="282"/>
      <c r="G37" s="282"/>
      <c r="H37" s="282"/>
      <c r="I37" s="282"/>
      <c r="J37" s="282"/>
      <c r="K37" s="282"/>
      <c r="L37" s="282"/>
      <c r="M37" s="282"/>
      <c r="N37" s="282"/>
      <c r="O37" s="282"/>
      <c r="P37" s="282"/>
      <c r="Q37" s="282"/>
      <c r="R37" s="282"/>
    </row>
    <row r="38" spans="1:18">
      <c r="A38" s="282"/>
      <c r="B38" s="282"/>
      <c r="C38" s="282"/>
      <c r="D38" s="282"/>
      <c r="E38" s="282"/>
      <c r="F38" s="282"/>
      <c r="G38" s="282"/>
      <c r="H38" s="282"/>
      <c r="I38" s="282"/>
      <c r="J38" s="282"/>
      <c r="K38" s="282"/>
      <c r="L38" s="282"/>
      <c r="M38" s="282"/>
      <c r="N38" s="282"/>
      <c r="O38" s="282"/>
      <c r="P38" s="282"/>
      <c r="Q38" s="282"/>
      <c r="R38" s="282"/>
    </row>
    <row r="39" spans="1:18">
      <c r="A39" s="282"/>
      <c r="B39" s="1312" t="s">
        <v>1404</v>
      </c>
      <c r="C39" s="1312"/>
      <c r="D39" s="499"/>
      <c r="E39" s="282"/>
      <c r="F39" s="282"/>
      <c r="G39" s="282"/>
      <c r="H39" s="282"/>
      <c r="I39" s="282"/>
      <c r="J39" s="282"/>
      <c r="K39" s="282"/>
      <c r="L39" s="282"/>
      <c r="M39" s="282"/>
      <c r="N39" s="282"/>
      <c r="O39" s="282"/>
      <c r="P39" s="282"/>
      <c r="Q39" s="282"/>
      <c r="R39" s="282"/>
    </row>
    <row r="40" spans="1:18">
      <c r="A40" s="282"/>
      <c r="B40" s="282"/>
      <c r="C40" s="282"/>
      <c r="D40" s="282"/>
      <c r="E40" s="282"/>
      <c r="F40" s="282"/>
      <c r="G40" s="282"/>
      <c r="H40" s="282"/>
      <c r="I40" s="282"/>
      <c r="J40" s="282"/>
      <c r="K40" s="282"/>
      <c r="L40" s="282"/>
      <c r="M40" s="282"/>
      <c r="N40" s="282"/>
      <c r="O40" s="282"/>
      <c r="P40" s="282"/>
      <c r="Q40" s="282"/>
      <c r="R40" s="282"/>
    </row>
    <row r="41" spans="1:18">
      <c r="A41" s="282"/>
      <c r="B41" s="1312" t="s">
        <v>1405</v>
      </c>
      <c r="C41" s="1312"/>
      <c r="D41" s="499"/>
      <c r="E41" s="282"/>
      <c r="F41" s="282"/>
      <c r="G41" s="282"/>
      <c r="H41" s="282"/>
      <c r="I41" s="282"/>
      <c r="J41" s="282"/>
      <c r="K41" s="282"/>
      <c r="L41" s="282"/>
      <c r="M41" s="282"/>
      <c r="N41" s="282"/>
      <c r="O41" s="282"/>
      <c r="P41" s="282"/>
      <c r="Q41" s="282"/>
      <c r="R41" s="282"/>
    </row>
    <row r="42" spans="1:18">
      <c r="A42" s="282"/>
      <c r="B42" s="282"/>
      <c r="C42" s="282"/>
      <c r="D42" s="282"/>
      <c r="E42" s="282"/>
      <c r="F42" s="282"/>
      <c r="G42" s="282"/>
      <c r="H42" s="282"/>
      <c r="I42" s="282"/>
      <c r="J42" s="282"/>
      <c r="K42" s="282"/>
      <c r="L42" s="282"/>
      <c r="M42" s="282"/>
      <c r="N42" s="282"/>
      <c r="O42" s="282"/>
      <c r="P42" s="282"/>
      <c r="Q42" s="282"/>
      <c r="R42" s="282"/>
    </row>
    <row r="43" spans="1:18">
      <c r="A43" s="282"/>
      <c r="B43" s="1313" t="s">
        <v>1406</v>
      </c>
      <c r="C43" s="1314"/>
      <c r="D43" s="499"/>
      <c r="E43" s="282"/>
      <c r="F43" s="282"/>
      <c r="G43" s="282"/>
      <c r="H43" s="282"/>
      <c r="I43" s="282"/>
      <c r="J43" s="282"/>
      <c r="K43" s="282"/>
      <c r="L43" s="282"/>
      <c r="M43" s="282"/>
      <c r="N43" s="282"/>
      <c r="O43" s="282"/>
      <c r="P43" s="282"/>
      <c r="Q43" s="282"/>
      <c r="R43" s="282"/>
    </row>
    <row r="44" spans="1:18">
      <c r="A44" s="282"/>
      <c r="B44" s="282"/>
      <c r="C44" s="282"/>
      <c r="D44" s="282"/>
      <c r="E44" s="282"/>
      <c r="F44" s="282"/>
      <c r="G44" s="282"/>
      <c r="H44" s="282"/>
      <c r="I44" s="282"/>
      <c r="J44" s="282"/>
      <c r="K44" s="282"/>
      <c r="L44" s="282"/>
      <c r="M44" s="282"/>
      <c r="N44" s="282"/>
      <c r="O44" s="282"/>
      <c r="P44" s="282"/>
      <c r="Q44" s="282"/>
      <c r="R44" s="282"/>
    </row>
    <row r="45" spans="1:18">
      <c r="A45" s="282"/>
      <c r="B45" s="1313" t="s">
        <v>1407</v>
      </c>
      <c r="C45" s="1314"/>
      <c r="D45" s="501"/>
      <c r="E45" s="282"/>
      <c r="F45" s="282"/>
      <c r="G45" s="282"/>
      <c r="H45" s="282"/>
      <c r="I45" s="282"/>
      <c r="J45" s="282"/>
      <c r="K45" s="282"/>
      <c r="L45" s="282"/>
      <c r="M45" s="282"/>
      <c r="N45" s="282"/>
      <c r="O45" s="282"/>
      <c r="P45" s="282"/>
      <c r="Q45" s="282"/>
      <c r="R45" s="282"/>
    </row>
    <row r="46" spans="1:18">
      <c r="A46" s="282"/>
      <c r="B46" s="282"/>
      <c r="C46" s="282"/>
      <c r="D46" s="282"/>
      <c r="E46" s="282"/>
      <c r="F46" s="282"/>
      <c r="G46" s="282"/>
      <c r="H46" s="282"/>
      <c r="I46" s="282"/>
      <c r="J46" s="282"/>
      <c r="K46" s="282"/>
      <c r="L46" s="282"/>
      <c r="M46" s="282"/>
      <c r="N46" s="282"/>
      <c r="O46" s="282"/>
      <c r="P46" s="282"/>
      <c r="Q46" s="282"/>
      <c r="R46" s="282"/>
    </row>
    <row r="47" spans="1:18">
      <c r="A47" s="282"/>
      <c r="B47" s="1315" t="s">
        <v>1408</v>
      </c>
      <c r="C47" s="1315"/>
      <c r="D47" s="1315" t="s">
        <v>165</v>
      </c>
      <c r="E47" s="1315" t="s">
        <v>49</v>
      </c>
      <c r="F47" s="1315" t="s">
        <v>1232</v>
      </c>
      <c r="G47" s="1315" t="s">
        <v>386</v>
      </c>
      <c r="H47" s="1315"/>
      <c r="I47" s="1315" t="s">
        <v>1233</v>
      </c>
      <c r="J47" s="1315" t="s">
        <v>1234</v>
      </c>
      <c r="K47" s="282"/>
      <c r="L47" s="282"/>
      <c r="M47" s="282"/>
      <c r="N47" s="282"/>
      <c r="O47" s="282"/>
      <c r="P47" s="282"/>
      <c r="Q47" s="282"/>
      <c r="R47" s="282"/>
    </row>
    <row r="48" spans="1:18" ht="22.5">
      <c r="A48" s="282"/>
      <c r="B48" s="1315"/>
      <c r="C48" s="1315"/>
      <c r="D48" s="1315"/>
      <c r="E48" s="1315"/>
      <c r="F48" s="1315"/>
      <c r="G48" s="502" t="s">
        <v>1409</v>
      </c>
      <c r="H48" s="502" t="s">
        <v>388</v>
      </c>
      <c r="I48" s="1315"/>
      <c r="J48" s="1315"/>
      <c r="K48" s="282"/>
      <c r="L48" s="282"/>
      <c r="M48" s="282"/>
      <c r="N48" s="282"/>
      <c r="O48" s="282"/>
      <c r="P48" s="282"/>
      <c r="Q48" s="282"/>
      <c r="R48" s="282"/>
    </row>
    <row r="49" spans="1:18">
      <c r="A49" s="282"/>
      <c r="B49" s="1315"/>
      <c r="C49" s="1315"/>
      <c r="D49" s="1315" t="s">
        <v>166</v>
      </c>
      <c r="E49" s="1316" t="s">
        <v>167</v>
      </c>
      <c r="F49" s="503" t="s">
        <v>168</v>
      </c>
      <c r="G49" s="503"/>
      <c r="H49" s="503"/>
      <c r="I49" s="503"/>
      <c r="J49" s="503"/>
      <c r="K49" s="282"/>
      <c r="L49" s="282"/>
      <c r="M49" s="282"/>
      <c r="N49" s="282"/>
      <c r="O49" s="282"/>
      <c r="P49" s="282"/>
      <c r="Q49" s="282"/>
      <c r="R49" s="282"/>
    </row>
    <row r="50" spans="1:18">
      <c r="A50" s="282"/>
      <c r="B50" s="1315"/>
      <c r="C50" s="1315"/>
      <c r="D50" s="1315"/>
      <c r="E50" s="1316"/>
      <c r="F50" s="503" t="s">
        <v>169</v>
      </c>
      <c r="G50" s="503"/>
      <c r="H50" s="503"/>
      <c r="I50" s="503"/>
      <c r="J50" s="503"/>
      <c r="K50" s="282"/>
      <c r="L50" s="282"/>
      <c r="M50" s="282"/>
      <c r="N50" s="282"/>
      <c r="O50" s="282"/>
      <c r="P50" s="282"/>
      <c r="Q50" s="282"/>
      <c r="R50" s="282"/>
    </row>
    <row r="51" spans="1:18">
      <c r="A51" s="282"/>
      <c r="B51" s="1315"/>
      <c r="C51" s="1315"/>
      <c r="D51" s="1315"/>
      <c r="E51" s="1316"/>
      <c r="F51" s="503" t="s">
        <v>170</v>
      </c>
      <c r="G51" s="503"/>
      <c r="H51" s="503"/>
      <c r="I51" s="503"/>
      <c r="J51" s="503"/>
      <c r="K51" s="282"/>
      <c r="L51" s="282"/>
      <c r="M51" s="282"/>
      <c r="N51" s="282"/>
      <c r="O51" s="282"/>
      <c r="P51" s="282"/>
      <c r="Q51" s="282"/>
      <c r="R51" s="282"/>
    </row>
    <row r="52" spans="1:18">
      <c r="A52" s="282"/>
      <c r="B52" s="1315"/>
      <c r="C52" s="1315"/>
      <c r="D52" s="1315"/>
      <c r="E52" s="1316"/>
      <c r="F52" s="503" t="s">
        <v>171</v>
      </c>
      <c r="G52" s="503"/>
      <c r="H52" s="503"/>
      <c r="I52" s="503"/>
      <c r="J52" s="503"/>
      <c r="K52" s="282"/>
      <c r="L52" s="282"/>
      <c r="M52" s="282"/>
      <c r="N52" s="282"/>
      <c r="O52" s="282"/>
      <c r="P52" s="282"/>
      <c r="Q52" s="282"/>
      <c r="R52" s="282"/>
    </row>
    <row r="53" spans="1:18">
      <c r="A53" s="282"/>
      <c r="B53" s="1315"/>
      <c r="C53" s="1315"/>
      <c r="D53" s="1315" t="s">
        <v>172</v>
      </c>
      <c r="E53" s="1316" t="s">
        <v>173</v>
      </c>
      <c r="F53" s="503" t="s">
        <v>168</v>
      </c>
      <c r="G53" s="503"/>
      <c r="H53" s="503"/>
      <c r="I53" s="503"/>
      <c r="J53" s="503"/>
      <c r="K53" s="282"/>
      <c r="L53" s="282"/>
      <c r="M53" s="282"/>
      <c r="N53" s="282"/>
      <c r="O53" s="282"/>
      <c r="P53" s="282"/>
      <c r="Q53" s="282"/>
      <c r="R53" s="282"/>
    </row>
    <row r="54" spans="1:18">
      <c r="A54" s="282"/>
      <c r="B54" s="1315"/>
      <c r="C54" s="1315"/>
      <c r="D54" s="1315"/>
      <c r="E54" s="1316"/>
      <c r="F54" s="503" t="s">
        <v>169</v>
      </c>
      <c r="G54" s="503"/>
      <c r="H54" s="503"/>
      <c r="I54" s="503"/>
      <c r="J54" s="503"/>
      <c r="K54" s="282"/>
      <c r="L54" s="282"/>
      <c r="M54" s="282"/>
      <c r="N54" s="282"/>
      <c r="O54" s="282"/>
      <c r="P54" s="282"/>
      <c r="Q54" s="282"/>
      <c r="R54" s="282"/>
    </row>
    <row r="55" spans="1:18">
      <c r="A55" s="282"/>
      <c r="B55" s="1315"/>
      <c r="C55" s="1315"/>
      <c r="D55" s="1315"/>
      <c r="E55" s="1316"/>
      <c r="F55" s="503" t="s">
        <v>170</v>
      </c>
      <c r="G55" s="503"/>
      <c r="H55" s="503"/>
      <c r="I55" s="503"/>
      <c r="J55" s="503"/>
      <c r="K55" s="282"/>
      <c r="L55" s="282"/>
      <c r="M55" s="282"/>
      <c r="N55" s="282"/>
      <c r="O55" s="282"/>
      <c r="P55" s="282"/>
      <c r="Q55" s="282"/>
      <c r="R55" s="282"/>
    </row>
    <row r="56" spans="1:18">
      <c r="A56" s="282"/>
      <c r="B56" s="1315"/>
      <c r="C56" s="1315"/>
      <c r="D56" s="1315"/>
      <c r="E56" s="1316"/>
      <c r="F56" s="503" t="s">
        <v>171</v>
      </c>
      <c r="G56" s="503"/>
      <c r="H56" s="503"/>
      <c r="I56" s="503"/>
      <c r="J56" s="503"/>
      <c r="K56" s="282"/>
      <c r="L56" s="282"/>
      <c r="M56" s="282"/>
      <c r="N56" s="282"/>
      <c r="O56" s="282"/>
      <c r="P56" s="282"/>
      <c r="Q56" s="282"/>
      <c r="R56" s="282"/>
    </row>
    <row r="57" spans="1:18">
      <c r="A57" s="282"/>
      <c r="B57" s="1315"/>
      <c r="C57" s="1315"/>
      <c r="D57" s="1315" t="s">
        <v>174</v>
      </c>
      <c r="E57" s="1316" t="s">
        <v>167</v>
      </c>
      <c r="F57" s="503" t="s">
        <v>168</v>
      </c>
      <c r="G57" s="503"/>
      <c r="H57" s="503"/>
      <c r="I57" s="503"/>
      <c r="J57" s="503"/>
      <c r="K57" s="282"/>
      <c r="L57" s="282"/>
      <c r="M57" s="282"/>
      <c r="N57" s="282"/>
      <c r="O57" s="282"/>
      <c r="P57" s="282"/>
      <c r="Q57" s="282"/>
      <c r="R57" s="282"/>
    </row>
    <row r="58" spans="1:18">
      <c r="A58" s="282"/>
      <c r="B58" s="1315"/>
      <c r="C58" s="1315"/>
      <c r="D58" s="1315"/>
      <c r="E58" s="1316"/>
      <c r="F58" s="503" t="s">
        <v>169</v>
      </c>
      <c r="G58" s="503"/>
      <c r="H58" s="503"/>
      <c r="I58" s="503"/>
      <c r="J58" s="503"/>
      <c r="K58" s="282"/>
      <c r="L58" s="282"/>
      <c r="M58" s="282"/>
      <c r="N58" s="282"/>
      <c r="O58" s="282"/>
      <c r="P58" s="282"/>
      <c r="Q58" s="282"/>
      <c r="R58" s="282"/>
    </row>
    <row r="59" spans="1:18">
      <c r="A59" s="282"/>
      <c r="B59" s="1315"/>
      <c r="C59" s="1315"/>
      <c r="D59" s="1315"/>
      <c r="E59" s="1316"/>
      <c r="F59" s="503" t="s">
        <v>170</v>
      </c>
      <c r="G59" s="503"/>
      <c r="H59" s="503"/>
      <c r="I59" s="503"/>
      <c r="J59" s="503"/>
      <c r="K59" s="282"/>
      <c r="L59" s="282"/>
      <c r="M59" s="282"/>
      <c r="N59" s="282"/>
      <c r="O59" s="282"/>
      <c r="P59" s="282"/>
      <c r="Q59" s="282"/>
      <c r="R59" s="282"/>
    </row>
    <row r="60" spans="1:18">
      <c r="A60" s="282"/>
      <c r="B60" s="1315"/>
      <c r="C60" s="1315"/>
      <c r="D60" s="1315"/>
      <c r="E60" s="1316"/>
      <c r="F60" s="503" t="s">
        <v>171</v>
      </c>
      <c r="G60" s="503"/>
      <c r="H60" s="503"/>
      <c r="I60" s="503"/>
      <c r="J60" s="503"/>
      <c r="K60" s="282"/>
      <c r="L60" s="282"/>
      <c r="M60" s="282"/>
      <c r="N60" s="282"/>
      <c r="O60" s="282"/>
      <c r="P60" s="282"/>
      <c r="Q60" s="282"/>
      <c r="R60" s="282"/>
    </row>
    <row r="61" spans="1:18">
      <c r="A61" s="282"/>
      <c r="B61" s="1315"/>
      <c r="C61" s="1315"/>
      <c r="D61" s="1315" t="s">
        <v>174</v>
      </c>
      <c r="E61" s="1316" t="s">
        <v>173</v>
      </c>
      <c r="F61" s="503" t="s">
        <v>168</v>
      </c>
      <c r="G61" s="503"/>
      <c r="H61" s="503"/>
      <c r="I61" s="503"/>
      <c r="J61" s="503"/>
      <c r="K61" s="282"/>
      <c r="L61" s="282"/>
      <c r="M61" s="282"/>
      <c r="N61" s="282"/>
      <c r="O61" s="282"/>
      <c r="P61" s="282"/>
      <c r="Q61" s="282"/>
      <c r="R61" s="282"/>
    </row>
    <row r="62" spans="1:18">
      <c r="A62" s="282"/>
      <c r="B62" s="1315"/>
      <c r="C62" s="1315"/>
      <c r="D62" s="1315"/>
      <c r="E62" s="1316"/>
      <c r="F62" s="503" t="s">
        <v>169</v>
      </c>
      <c r="G62" s="503"/>
      <c r="H62" s="503"/>
      <c r="I62" s="503"/>
      <c r="J62" s="503"/>
      <c r="K62" s="282"/>
      <c r="L62" s="282"/>
      <c r="M62" s="282"/>
      <c r="N62" s="282"/>
      <c r="O62" s="282"/>
      <c r="P62" s="282"/>
      <c r="Q62" s="282"/>
      <c r="R62" s="282"/>
    </row>
    <row r="63" spans="1:18">
      <c r="A63" s="282"/>
      <c r="B63" s="1315"/>
      <c r="C63" s="1315"/>
      <c r="D63" s="1315"/>
      <c r="E63" s="1316"/>
      <c r="F63" s="503" t="s">
        <v>170</v>
      </c>
      <c r="G63" s="503"/>
      <c r="H63" s="503"/>
      <c r="I63" s="503"/>
      <c r="J63" s="503"/>
      <c r="K63" s="282"/>
      <c r="L63" s="282"/>
      <c r="M63" s="282"/>
      <c r="N63" s="282"/>
      <c r="O63" s="282"/>
      <c r="P63" s="282"/>
      <c r="Q63" s="282"/>
      <c r="R63" s="282"/>
    </row>
    <row r="64" spans="1:18">
      <c r="A64" s="282"/>
      <c r="B64" s="1315"/>
      <c r="C64" s="1315"/>
      <c r="D64" s="1315"/>
      <c r="E64" s="1316"/>
      <c r="F64" s="503" t="s">
        <v>171</v>
      </c>
      <c r="G64" s="503"/>
      <c r="H64" s="503"/>
      <c r="I64" s="503"/>
      <c r="J64" s="503"/>
      <c r="K64" s="282"/>
      <c r="L64" s="282"/>
      <c r="M64" s="282"/>
      <c r="N64" s="282"/>
      <c r="O64" s="282"/>
      <c r="P64" s="282"/>
      <c r="Q64" s="282"/>
      <c r="R64" s="282"/>
    </row>
    <row r="65" spans="1:18">
      <c r="A65" s="282"/>
      <c r="B65" s="282"/>
      <c r="C65" s="282"/>
      <c r="D65" s="282"/>
      <c r="E65" s="282"/>
      <c r="F65" s="282"/>
      <c r="G65" s="282"/>
      <c r="H65" s="282"/>
      <c r="I65" s="282"/>
      <c r="J65" s="282"/>
      <c r="K65" s="282"/>
      <c r="L65" s="282"/>
      <c r="M65" s="282"/>
      <c r="N65" s="282"/>
      <c r="O65" s="282"/>
      <c r="P65" s="282"/>
      <c r="Q65" s="282"/>
      <c r="R65" s="282"/>
    </row>
    <row r="66" spans="1:18">
      <c r="A66" s="282"/>
      <c r="B66" s="282"/>
      <c r="C66" s="282"/>
      <c r="D66" s="282"/>
      <c r="E66" s="282"/>
      <c r="F66" s="282"/>
      <c r="G66" s="282"/>
      <c r="H66" s="282"/>
      <c r="I66" s="282"/>
      <c r="J66" s="282"/>
      <c r="K66" s="282"/>
      <c r="L66" s="282"/>
      <c r="M66" s="282"/>
      <c r="N66" s="282"/>
      <c r="O66" s="282"/>
      <c r="P66" s="282"/>
      <c r="Q66" s="282"/>
      <c r="R66" s="282"/>
    </row>
    <row r="67" spans="1:18" ht="33.75">
      <c r="A67" s="282"/>
      <c r="B67" s="1317" t="s">
        <v>1410</v>
      </c>
      <c r="C67" s="1317"/>
      <c r="D67" s="504" t="s">
        <v>1411</v>
      </c>
      <c r="E67" s="502" t="s">
        <v>326</v>
      </c>
      <c r="F67" s="504" t="s">
        <v>1412</v>
      </c>
      <c r="G67" s="504" t="s">
        <v>1413</v>
      </c>
      <c r="H67" s="502" t="s">
        <v>4286</v>
      </c>
      <c r="I67" s="504" t="s">
        <v>1414</v>
      </c>
      <c r="J67" s="1318" t="s">
        <v>1415</v>
      </c>
      <c r="K67" s="1318"/>
      <c r="L67" s="1318"/>
      <c r="M67" s="1319" t="s">
        <v>1416</v>
      </c>
      <c r="N67" s="1319"/>
      <c r="O67" s="1319"/>
      <c r="P67" s="282"/>
      <c r="Q67" s="282"/>
      <c r="R67" s="282"/>
    </row>
    <row r="68" spans="1:18">
      <c r="A68" s="282"/>
      <c r="B68" s="1317"/>
      <c r="C68" s="1317"/>
      <c r="D68" s="499"/>
      <c r="E68" s="499"/>
      <c r="F68" s="499"/>
      <c r="G68" s="499"/>
      <c r="H68" s="499"/>
      <c r="I68" s="499"/>
      <c r="J68" s="1318"/>
      <c r="K68" s="1318"/>
      <c r="L68" s="1318"/>
      <c r="M68" s="1319" t="s">
        <v>1417</v>
      </c>
      <c r="N68" s="1319"/>
      <c r="O68" s="1319" t="s">
        <v>1418</v>
      </c>
      <c r="P68" s="282"/>
      <c r="Q68" s="282"/>
      <c r="R68" s="282"/>
    </row>
    <row r="69" spans="1:18" ht="112.5">
      <c r="A69" s="282"/>
      <c r="B69" s="1317"/>
      <c r="C69" s="1317"/>
      <c r="D69" s="499"/>
      <c r="E69" s="499"/>
      <c r="F69" s="499"/>
      <c r="G69" s="499"/>
      <c r="H69" s="499"/>
      <c r="I69" s="499"/>
      <c r="J69" s="505" t="s">
        <v>1419</v>
      </c>
      <c r="K69" s="505" t="s">
        <v>1420</v>
      </c>
      <c r="L69" s="505" t="s">
        <v>1421</v>
      </c>
      <c r="M69" s="505" t="s">
        <v>1241</v>
      </c>
      <c r="N69" s="505" t="s">
        <v>1422</v>
      </c>
      <c r="O69" s="1319"/>
      <c r="P69" s="282"/>
      <c r="Q69" s="282"/>
      <c r="R69" s="282"/>
    </row>
    <row r="70" spans="1:18">
      <c r="A70" s="282"/>
      <c r="B70" s="1317"/>
      <c r="C70" s="1317"/>
      <c r="D70" s="499"/>
      <c r="E70" s="499"/>
      <c r="F70" s="499"/>
      <c r="G70" s="499"/>
      <c r="H70" s="499"/>
      <c r="I70" s="499"/>
      <c r="J70" s="499"/>
      <c r="K70" s="499"/>
      <c r="L70" s="499"/>
      <c r="M70" s="499"/>
      <c r="N70" s="499"/>
      <c r="O70" s="499"/>
      <c r="P70" s="282"/>
      <c r="Q70" s="282"/>
      <c r="R70" s="282"/>
    </row>
    <row r="71" spans="1:18">
      <c r="A71" s="282"/>
      <c r="B71" s="1317"/>
      <c r="C71" s="1317"/>
      <c r="D71" s="499"/>
      <c r="E71" s="499"/>
      <c r="F71" s="499"/>
      <c r="G71" s="499"/>
      <c r="H71" s="499"/>
      <c r="I71" s="499"/>
      <c r="J71" s="499"/>
      <c r="K71" s="499"/>
      <c r="L71" s="499"/>
      <c r="M71" s="499"/>
      <c r="N71" s="499"/>
      <c r="O71" s="499"/>
      <c r="P71" s="282"/>
      <c r="Q71" s="282"/>
      <c r="R71" s="282"/>
    </row>
    <row r="72" spans="1:18">
      <c r="A72" s="282"/>
      <c r="B72" s="1317"/>
      <c r="C72" s="1317"/>
      <c r="D72" s="499"/>
      <c r="E72" s="499"/>
      <c r="F72" s="499"/>
      <c r="G72" s="499"/>
      <c r="H72" s="499"/>
      <c r="I72" s="499"/>
      <c r="J72" s="499"/>
      <c r="K72" s="499"/>
      <c r="L72" s="499"/>
      <c r="M72" s="499"/>
      <c r="N72" s="499"/>
      <c r="O72" s="499"/>
      <c r="P72" s="282"/>
      <c r="Q72" s="282"/>
      <c r="R72" s="282"/>
    </row>
    <row r="73" spans="1:18">
      <c r="A73" s="282"/>
      <c r="B73" s="1317"/>
      <c r="C73" s="1317"/>
      <c r="D73" s="499"/>
      <c r="E73" s="499"/>
      <c r="F73" s="499"/>
      <c r="G73" s="499"/>
      <c r="H73" s="499"/>
      <c r="I73" s="499"/>
      <c r="J73" s="499"/>
      <c r="K73" s="499"/>
      <c r="L73" s="499"/>
      <c r="M73" s="499"/>
      <c r="N73" s="499"/>
      <c r="O73" s="499"/>
      <c r="P73" s="282"/>
      <c r="Q73" s="282"/>
      <c r="R73" s="282"/>
    </row>
    <row r="74" spans="1:18">
      <c r="A74" s="282"/>
      <c r="B74" s="1317"/>
      <c r="C74" s="1317"/>
      <c r="D74" s="499"/>
      <c r="E74" s="499"/>
      <c r="F74" s="499"/>
      <c r="G74" s="499"/>
      <c r="H74" s="499"/>
      <c r="I74" s="499"/>
      <c r="J74" s="499"/>
      <c r="K74" s="499"/>
      <c r="L74" s="499"/>
      <c r="M74" s="499"/>
      <c r="N74" s="499"/>
      <c r="O74" s="499"/>
      <c r="P74" s="282"/>
      <c r="Q74" s="282"/>
      <c r="R74" s="282"/>
    </row>
    <row r="75" spans="1:18" ht="12">
      <c r="A75" s="282"/>
      <c r="B75" s="155"/>
      <c r="C75" s="282"/>
      <c r="D75" s="282"/>
      <c r="E75" s="282"/>
      <c r="F75" s="282"/>
      <c r="G75" s="282"/>
      <c r="H75" s="282"/>
      <c r="I75" s="282"/>
      <c r="J75" s="282"/>
      <c r="K75" s="282"/>
      <c r="L75" s="282"/>
      <c r="M75" s="282"/>
      <c r="N75" s="282"/>
      <c r="O75" s="282"/>
      <c r="P75" s="282"/>
      <c r="Q75" s="282"/>
      <c r="R75" s="282"/>
    </row>
    <row r="76" spans="1:18">
      <c r="A76" s="282"/>
      <c r="B76" s="282"/>
      <c r="C76" s="282"/>
      <c r="D76" s="282"/>
      <c r="E76" s="282"/>
      <c r="F76" s="282"/>
      <c r="G76" s="282"/>
      <c r="H76" s="282"/>
      <c r="I76" s="282"/>
      <c r="J76" s="282"/>
      <c r="K76" s="282"/>
      <c r="L76" s="282"/>
      <c r="M76" s="282"/>
      <c r="N76" s="282"/>
      <c r="O76" s="282"/>
      <c r="P76" s="282"/>
      <c r="Q76" s="282"/>
      <c r="R76" s="282"/>
    </row>
    <row r="77" spans="1:18">
      <c r="A77" s="282"/>
      <c r="B77" s="1312" t="s">
        <v>1423</v>
      </c>
      <c r="C77" s="1312"/>
      <c r="D77" s="500"/>
      <c r="E77" s="501"/>
      <c r="F77" s="442"/>
      <c r="G77" s="282"/>
      <c r="H77" s="282"/>
      <c r="I77" s="282"/>
      <c r="J77" s="282"/>
      <c r="K77" s="282"/>
      <c r="L77" s="282"/>
      <c r="M77" s="282"/>
      <c r="N77" s="282"/>
      <c r="O77" s="282"/>
      <c r="P77" s="282"/>
      <c r="Q77" s="282"/>
      <c r="R77" s="282"/>
    </row>
    <row r="78" spans="1:18" ht="22.5">
      <c r="A78" s="282"/>
      <c r="B78" s="1321" t="s">
        <v>1424</v>
      </c>
      <c r="C78" s="1321"/>
      <c r="D78" s="500"/>
      <c r="E78" s="501"/>
      <c r="F78" s="506" t="s">
        <v>1425</v>
      </c>
      <c r="G78" s="282"/>
      <c r="H78" s="282"/>
      <c r="I78" s="282"/>
      <c r="J78" s="282"/>
      <c r="K78" s="282"/>
      <c r="L78" s="282"/>
      <c r="M78" s="282"/>
      <c r="N78" s="282"/>
      <c r="O78" s="282"/>
      <c r="P78" s="282"/>
      <c r="Q78" s="282"/>
      <c r="R78" s="282"/>
    </row>
    <row r="79" spans="1:18">
      <c r="A79" s="282"/>
      <c r="B79" s="507"/>
      <c r="C79" s="282"/>
      <c r="D79" s="282"/>
      <c r="E79" s="282"/>
      <c r="F79" s="282"/>
      <c r="G79" s="282"/>
      <c r="H79" s="282"/>
      <c r="I79" s="282"/>
      <c r="J79" s="282"/>
      <c r="K79" s="282"/>
      <c r="L79" s="282"/>
      <c r="M79" s="282"/>
      <c r="N79" s="282"/>
      <c r="O79" s="282"/>
      <c r="P79" s="282"/>
      <c r="Q79" s="282"/>
      <c r="R79" s="282"/>
    </row>
    <row r="80" spans="1:18">
      <c r="A80" s="282"/>
      <c r="B80" s="508" t="s">
        <v>519</v>
      </c>
      <c r="C80" s="508"/>
      <c r="D80" s="508"/>
      <c r="E80" s="508"/>
      <c r="F80" s="508"/>
      <c r="G80" s="508"/>
      <c r="H80" s="508"/>
      <c r="I80" s="508"/>
      <c r="J80" s="282"/>
      <c r="K80" s="282"/>
      <c r="L80" s="282"/>
      <c r="M80" s="282"/>
      <c r="N80" s="282"/>
      <c r="O80" s="282"/>
      <c r="P80" s="282"/>
      <c r="Q80" s="282"/>
      <c r="R80" s="282"/>
    </row>
    <row r="81" spans="1:18">
      <c r="A81" s="282"/>
      <c r="B81" s="508"/>
      <c r="C81" s="508"/>
      <c r="D81" s="508"/>
      <c r="E81" s="508"/>
      <c r="F81" s="508"/>
      <c r="G81" s="508"/>
      <c r="H81" s="508"/>
      <c r="I81" s="282"/>
      <c r="J81" s="282"/>
      <c r="K81" s="282"/>
      <c r="L81" s="282"/>
      <c r="M81" s="282"/>
      <c r="N81" s="282"/>
      <c r="O81" s="282"/>
      <c r="P81" s="282"/>
      <c r="Q81" s="282"/>
      <c r="R81" s="282"/>
    </row>
    <row r="82" spans="1:18">
      <c r="A82" s="282"/>
      <c r="B82" s="509" t="s">
        <v>569</v>
      </c>
      <c r="C82" s="509"/>
      <c r="D82" s="509"/>
      <c r="E82" s="509"/>
      <c r="F82" s="509"/>
      <c r="G82" s="509"/>
      <c r="H82" s="509"/>
      <c r="I82" s="509"/>
      <c r="J82" s="282"/>
      <c r="K82" s="282"/>
      <c r="L82" s="282"/>
      <c r="M82" s="282"/>
      <c r="N82" s="282"/>
      <c r="O82" s="282"/>
      <c r="P82" s="282"/>
      <c r="Q82" s="282"/>
      <c r="R82" s="282"/>
    </row>
    <row r="83" spans="1:18">
      <c r="A83" s="282"/>
      <c r="B83" s="509"/>
      <c r="C83" s="509"/>
      <c r="D83" s="509"/>
      <c r="E83" s="509"/>
      <c r="F83" s="509"/>
      <c r="G83" s="509"/>
      <c r="H83" s="509"/>
      <c r="I83" s="282"/>
      <c r="J83" s="282"/>
      <c r="K83" s="282"/>
      <c r="L83" s="282"/>
      <c r="M83" s="282"/>
      <c r="N83" s="282"/>
      <c r="O83" s="282"/>
      <c r="P83" s="282"/>
      <c r="Q83" s="282"/>
      <c r="R83" s="282"/>
    </row>
    <row r="84" spans="1:18" ht="12" thickBot="1">
      <c r="A84" s="282"/>
      <c r="B84" s="510" t="s">
        <v>520</v>
      </c>
      <c r="C84" s="511"/>
      <c r="D84" s="509"/>
      <c r="E84" s="509"/>
      <c r="F84" s="509"/>
      <c r="G84" s="509"/>
      <c r="H84" s="509"/>
      <c r="I84" s="282"/>
      <c r="J84" s="282"/>
      <c r="K84" s="282"/>
      <c r="L84" s="282"/>
      <c r="M84" s="282"/>
      <c r="N84" s="282"/>
      <c r="O84" s="282"/>
      <c r="P84" s="282"/>
      <c r="Q84" s="282"/>
      <c r="R84" s="282"/>
    </row>
    <row r="85" spans="1:18">
      <c r="A85" s="282"/>
      <c r="B85" s="512"/>
      <c r="C85" s="511"/>
      <c r="D85" s="509"/>
      <c r="E85" s="509"/>
      <c r="F85" s="509"/>
      <c r="G85" s="509"/>
      <c r="H85" s="509"/>
      <c r="I85" s="282"/>
      <c r="J85" s="282"/>
      <c r="K85" s="282"/>
      <c r="L85" s="282"/>
      <c r="M85" s="282"/>
      <c r="N85" s="282"/>
      <c r="O85" s="282"/>
      <c r="P85" s="282"/>
      <c r="Q85" s="282"/>
      <c r="R85" s="282"/>
    </row>
    <row r="86" spans="1:18">
      <c r="A86" s="282"/>
      <c r="B86" s="509"/>
      <c r="C86" s="511"/>
      <c r="D86" s="509"/>
      <c r="E86" s="509"/>
      <c r="F86" s="509"/>
      <c r="G86" s="509"/>
      <c r="H86" s="509"/>
      <c r="I86" s="282"/>
      <c r="J86" s="282"/>
      <c r="K86" s="282"/>
      <c r="L86" s="282"/>
      <c r="M86" s="282"/>
      <c r="N86" s="282"/>
      <c r="O86" s="282"/>
      <c r="P86" s="282"/>
      <c r="Q86" s="282"/>
      <c r="R86" s="282"/>
    </row>
    <row r="87" spans="1:18" ht="12" thickBot="1">
      <c r="A87" s="282"/>
      <c r="B87" s="510" t="s">
        <v>521</v>
      </c>
      <c r="C87" s="511"/>
      <c r="D87" s="509"/>
      <c r="E87" s="509"/>
      <c r="F87" s="509"/>
      <c r="G87" s="509"/>
      <c r="H87" s="509"/>
      <c r="I87" s="282"/>
      <c r="J87" s="282"/>
      <c r="K87" s="282"/>
      <c r="L87" s="282"/>
      <c r="M87" s="282"/>
      <c r="N87" s="282"/>
      <c r="O87" s="282"/>
      <c r="P87" s="282"/>
      <c r="Q87" s="282"/>
      <c r="R87" s="282"/>
    </row>
    <row r="88" spans="1:18">
      <c r="A88" s="282"/>
      <c r="B88" s="509"/>
      <c r="C88" s="509"/>
      <c r="D88" s="509"/>
      <c r="E88" s="509"/>
      <c r="F88" s="509"/>
      <c r="G88" s="509"/>
      <c r="H88" s="509"/>
      <c r="I88" s="282"/>
      <c r="J88" s="282"/>
      <c r="K88" s="282"/>
      <c r="L88" s="282"/>
      <c r="M88" s="282"/>
      <c r="N88" s="282"/>
      <c r="O88" s="282"/>
      <c r="P88" s="282"/>
      <c r="Q88" s="282"/>
      <c r="R88" s="282"/>
    </row>
    <row r="89" spans="1:18">
      <c r="A89" s="282"/>
      <c r="B89" s="282"/>
      <c r="C89" s="282"/>
      <c r="D89" s="282"/>
      <c r="E89" s="282"/>
      <c r="F89" s="282"/>
      <c r="G89" s="282"/>
      <c r="H89" s="282"/>
      <c r="I89" s="282"/>
      <c r="J89" s="282"/>
      <c r="K89" s="282"/>
      <c r="L89" s="282"/>
      <c r="M89" s="282"/>
      <c r="N89" s="282"/>
      <c r="O89" s="282"/>
      <c r="P89" s="282"/>
      <c r="Q89" s="282"/>
      <c r="R89" s="282"/>
    </row>
    <row r="90" spans="1:18" ht="12" thickBot="1">
      <c r="A90" s="282"/>
      <c r="B90" s="510" t="s">
        <v>1426</v>
      </c>
      <c r="C90" s="282"/>
      <c r="D90" s="282"/>
      <c r="E90" s="282"/>
      <c r="F90" s="282"/>
      <c r="G90" s="282"/>
      <c r="H90" s="282"/>
      <c r="I90" s="282"/>
      <c r="J90" s="282"/>
      <c r="K90" s="282"/>
      <c r="L90" s="282"/>
      <c r="M90" s="282"/>
      <c r="N90" s="282"/>
      <c r="O90" s="282"/>
      <c r="P90" s="282"/>
      <c r="Q90" s="282"/>
      <c r="R90" s="282"/>
    </row>
    <row r="91" spans="1:18">
      <c r="A91" s="282"/>
      <c r="B91" s="282"/>
      <c r="C91" s="282"/>
      <c r="D91" s="282"/>
      <c r="E91" s="282"/>
      <c r="F91" s="282"/>
      <c r="G91" s="282"/>
      <c r="H91" s="282"/>
      <c r="I91" s="282"/>
      <c r="J91" s="282"/>
      <c r="K91" s="282"/>
      <c r="L91" s="282"/>
      <c r="M91" s="282"/>
      <c r="N91" s="282"/>
      <c r="O91" s="282"/>
      <c r="P91" s="282"/>
      <c r="Q91" s="282"/>
      <c r="R91" s="282"/>
    </row>
    <row r="94" spans="1:18">
      <c r="A94" s="513"/>
      <c r="B94" s="513"/>
      <c r="C94" s="513"/>
      <c r="D94" s="513"/>
      <c r="E94" s="513"/>
      <c r="F94" s="514"/>
      <c r="G94" s="514"/>
      <c r="H94" s="514"/>
      <c r="I94" s="513"/>
      <c r="J94" s="513"/>
      <c r="K94" s="513"/>
      <c r="L94" s="513"/>
      <c r="M94" s="513"/>
      <c r="N94" s="513"/>
      <c r="O94" s="513"/>
      <c r="P94" s="513"/>
    </row>
    <row r="95" spans="1:18">
      <c r="A95" s="513"/>
      <c r="B95" s="515"/>
      <c r="C95" s="515"/>
      <c r="D95" s="515"/>
      <c r="E95" s="515"/>
      <c r="F95" s="515"/>
      <c r="G95" s="515"/>
      <c r="H95" s="515"/>
      <c r="I95" s="513"/>
      <c r="J95" s="513"/>
      <c r="K95" s="513"/>
      <c r="L95" s="513"/>
      <c r="M95" s="513"/>
      <c r="N95" s="513"/>
      <c r="O95" s="513"/>
      <c r="P95" s="513"/>
    </row>
    <row r="96" spans="1:18">
      <c r="A96" s="513"/>
      <c r="B96" s="516"/>
      <c r="C96" s="516"/>
      <c r="D96" s="516"/>
      <c r="E96" s="516"/>
      <c r="F96" s="516"/>
      <c r="G96" s="516"/>
      <c r="H96" s="516"/>
      <c r="I96" s="513"/>
      <c r="J96" s="513"/>
      <c r="K96" s="513"/>
      <c r="L96" s="513"/>
      <c r="M96" s="513"/>
      <c r="N96" s="513"/>
      <c r="O96" s="513"/>
      <c r="P96" s="513"/>
    </row>
    <row r="97" spans="1:16">
      <c r="A97" s="513"/>
      <c r="B97" s="516"/>
      <c r="C97" s="516"/>
      <c r="D97" s="516"/>
      <c r="E97" s="516"/>
      <c r="F97" s="516"/>
      <c r="G97" s="516"/>
      <c r="H97" s="516"/>
      <c r="I97" s="513"/>
      <c r="J97" s="513"/>
      <c r="K97" s="513"/>
      <c r="L97" s="513"/>
      <c r="M97" s="513"/>
      <c r="N97" s="513"/>
      <c r="O97" s="513"/>
      <c r="P97" s="513"/>
    </row>
    <row r="98" spans="1:16">
      <c r="A98" s="513"/>
      <c r="B98" s="516"/>
      <c r="C98" s="516"/>
      <c r="D98" s="516"/>
      <c r="E98" s="516"/>
      <c r="F98" s="516"/>
      <c r="G98" s="516"/>
      <c r="H98" s="516"/>
      <c r="I98" s="513"/>
      <c r="J98" s="513"/>
      <c r="K98" s="513"/>
      <c r="L98" s="513"/>
      <c r="M98" s="513"/>
      <c r="N98" s="513"/>
      <c r="O98" s="513"/>
      <c r="P98" s="513"/>
    </row>
    <row r="99" spans="1:16">
      <c r="A99" s="513"/>
      <c r="B99" s="1322" t="s">
        <v>503</v>
      </c>
      <c r="C99" s="1322"/>
      <c r="D99" s="1322"/>
      <c r="E99" s="1322"/>
      <c r="F99" s="1322"/>
      <c r="G99" s="1322"/>
      <c r="H99" s="1322"/>
      <c r="I99" s="513"/>
      <c r="J99" s="513"/>
      <c r="K99" s="513"/>
      <c r="L99" s="513"/>
      <c r="M99" s="513"/>
      <c r="N99" s="513"/>
      <c r="O99" s="513"/>
      <c r="P99" s="513"/>
    </row>
    <row r="100" spans="1:16">
      <c r="A100" s="513"/>
      <c r="B100" s="513"/>
      <c r="C100" s="513"/>
      <c r="D100" s="513"/>
      <c r="E100" s="513"/>
      <c r="F100" s="514"/>
      <c r="G100" s="514"/>
      <c r="H100" s="514"/>
      <c r="I100" s="513"/>
      <c r="J100" s="513"/>
      <c r="K100" s="513"/>
      <c r="L100" s="513"/>
      <c r="M100" s="513"/>
      <c r="N100" s="513"/>
      <c r="O100" s="513"/>
      <c r="P100" s="513"/>
    </row>
    <row r="101" spans="1:16">
      <c r="A101" s="513"/>
      <c r="B101" s="487" t="s">
        <v>1427</v>
      </c>
      <c r="C101" s="513"/>
      <c r="D101" s="513"/>
      <c r="E101" s="513"/>
      <c r="F101" s="514"/>
      <c r="G101" s="514"/>
      <c r="H101" s="514"/>
      <c r="I101" s="513"/>
      <c r="J101" s="513"/>
      <c r="K101" s="513"/>
      <c r="L101" s="513"/>
      <c r="M101" s="513"/>
      <c r="N101" s="513"/>
      <c r="O101" s="513"/>
      <c r="P101" s="513"/>
    </row>
    <row r="102" spans="1:16">
      <c r="A102" s="513"/>
      <c r="B102" s="283" t="s">
        <v>1428</v>
      </c>
      <c r="C102" s="513"/>
      <c r="D102" s="513"/>
      <c r="E102" s="513"/>
      <c r="F102" s="514"/>
      <c r="G102" s="514"/>
      <c r="H102" s="514"/>
      <c r="I102" s="513"/>
      <c r="J102" s="513"/>
      <c r="K102" s="513"/>
      <c r="L102" s="513"/>
      <c r="M102" s="513"/>
      <c r="N102" s="513"/>
      <c r="O102" s="513"/>
      <c r="P102" s="513"/>
    </row>
    <row r="103" spans="1:16">
      <c r="A103" s="513"/>
      <c r="B103" s="513"/>
      <c r="C103" s="513"/>
      <c r="D103" s="513"/>
      <c r="E103" s="513"/>
      <c r="F103" s="514"/>
      <c r="G103" s="514"/>
      <c r="H103" s="514"/>
      <c r="I103" s="513"/>
      <c r="J103" s="513"/>
      <c r="K103" s="513"/>
      <c r="L103" s="513"/>
      <c r="M103" s="513"/>
      <c r="N103" s="513"/>
      <c r="O103" s="513"/>
      <c r="P103" s="513"/>
    </row>
    <row r="104" spans="1:16" ht="45">
      <c r="A104" s="513"/>
      <c r="B104" s="1323" t="s">
        <v>524</v>
      </c>
      <c r="C104" s="1323"/>
      <c r="D104" s="517"/>
      <c r="E104" s="490" t="s">
        <v>525</v>
      </c>
      <c r="F104" s="490" t="s">
        <v>526</v>
      </c>
      <c r="G104" s="518" t="s">
        <v>709</v>
      </c>
      <c r="H104" s="518" t="s">
        <v>710</v>
      </c>
      <c r="I104" s="513"/>
      <c r="J104" s="513"/>
      <c r="K104" s="513"/>
      <c r="L104" s="513"/>
      <c r="M104" s="513"/>
      <c r="N104" s="513"/>
      <c r="O104" s="513"/>
      <c r="P104" s="513"/>
    </row>
    <row r="105" spans="1:16">
      <c r="A105" s="513"/>
      <c r="B105" s="1323"/>
      <c r="C105" s="1323"/>
      <c r="D105" s="519">
        <v>1</v>
      </c>
      <c r="E105" s="520"/>
      <c r="F105" s="521"/>
      <c r="G105" s="519"/>
      <c r="H105" s="522"/>
      <c r="I105" s="513"/>
      <c r="J105" s="513"/>
      <c r="K105" s="513"/>
      <c r="L105" s="513"/>
      <c r="M105" s="513"/>
      <c r="N105" s="513"/>
      <c r="O105" s="513"/>
      <c r="P105" s="513"/>
    </row>
    <row r="106" spans="1:16">
      <c r="A106" s="513"/>
      <c r="B106" s="1323"/>
      <c r="C106" s="1323"/>
      <c r="D106" s="519">
        <v>2</v>
      </c>
      <c r="E106" s="520"/>
      <c r="F106" s="521"/>
      <c r="G106" s="519"/>
      <c r="H106" s="522"/>
      <c r="I106" s="513"/>
      <c r="J106" s="513"/>
      <c r="K106" s="513"/>
      <c r="L106" s="513"/>
      <c r="M106" s="513"/>
      <c r="N106" s="513"/>
      <c r="O106" s="513"/>
      <c r="P106" s="513"/>
    </row>
    <row r="107" spans="1:16">
      <c r="A107" s="513"/>
      <c r="B107" s="1323"/>
      <c r="C107" s="1323"/>
      <c r="D107" s="519">
        <v>3</v>
      </c>
      <c r="E107" s="520"/>
      <c r="F107" s="521"/>
      <c r="G107" s="519"/>
      <c r="H107" s="522"/>
      <c r="I107" s="523" t="s">
        <v>741</v>
      </c>
      <c r="J107" s="513"/>
      <c r="K107" s="513"/>
      <c r="L107" s="513"/>
      <c r="M107" s="513"/>
      <c r="N107" s="513"/>
      <c r="O107" s="513"/>
      <c r="P107" s="513"/>
    </row>
    <row r="108" spans="1:16" ht="45">
      <c r="A108" s="513"/>
      <c r="B108" s="1323" t="s">
        <v>527</v>
      </c>
      <c r="C108" s="1323"/>
      <c r="D108" s="524"/>
      <c r="E108" s="525" t="s">
        <v>525</v>
      </c>
      <c r="F108" s="526" t="s">
        <v>528</v>
      </c>
      <c r="G108" s="527" t="s">
        <v>565</v>
      </c>
      <c r="H108" s="527" t="s">
        <v>711</v>
      </c>
      <c r="I108" s="513"/>
      <c r="J108" s="513"/>
      <c r="K108" s="513"/>
      <c r="L108" s="513"/>
      <c r="M108" s="513"/>
      <c r="N108" s="513"/>
      <c r="O108" s="513"/>
      <c r="P108" s="513"/>
    </row>
    <row r="109" spans="1:16">
      <c r="A109" s="513"/>
      <c r="B109" s="1323"/>
      <c r="C109" s="1323"/>
      <c r="D109" s="519">
        <v>1</v>
      </c>
      <c r="E109" s="520"/>
      <c r="F109" s="520"/>
      <c r="G109" s="522"/>
      <c r="H109" s="528"/>
      <c r="I109" s="513"/>
      <c r="J109" s="513"/>
      <c r="K109" s="513"/>
      <c r="L109" s="513"/>
      <c r="M109" s="513"/>
      <c r="N109" s="513"/>
      <c r="O109" s="513"/>
      <c r="P109" s="513"/>
    </row>
    <row r="110" spans="1:16">
      <c r="A110" s="513"/>
      <c r="B110" s="1323"/>
      <c r="C110" s="1323"/>
      <c r="D110" s="519">
        <v>2</v>
      </c>
      <c r="E110" s="520"/>
      <c r="F110" s="520"/>
      <c r="G110" s="522"/>
      <c r="H110" s="522"/>
      <c r="I110" s="513"/>
      <c r="J110" s="513"/>
      <c r="K110" s="513"/>
      <c r="L110" s="513"/>
      <c r="M110" s="513"/>
      <c r="N110" s="513"/>
      <c r="O110" s="513"/>
      <c r="P110" s="513"/>
    </row>
    <row r="111" spans="1:16">
      <c r="A111" s="513"/>
      <c r="B111" s="1323"/>
      <c r="C111" s="1323"/>
      <c r="D111" s="519">
        <v>3</v>
      </c>
      <c r="E111" s="520"/>
      <c r="F111" s="520"/>
      <c r="G111" s="522"/>
      <c r="H111" s="522"/>
      <c r="I111" s="523" t="s">
        <v>741</v>
      </c>
      <c r="J111" s="513"/>
      <c r="K111" s="513"/>
      <c r="L111" s="513"/>
      <c r="M111" s="513"/>
      <c r="N111" s="513"/>
      <c r="O111" s="513"/>
      <c r="P111" s="513"/>
    </row>
    <row r="112" spans="1:16">
      <c r="A112" s="513"/>
      <c r="B112" s="513"/>
      <c r="C112" s="513"/>
      <c r="D112" s="513"/>
      <c r="E112" s="513"/>
      <c r="F112" s="514"/>
      <c r="G112" s="514"/>
      <c r="H112" s="514"/>
      <c r="I112" s="513"/>
      <c r="J112" s="513"/>
      <c r="K112" s="513"/>
      <c r="L112" s="513"/>
      <c r="M112" s="513"/>
      <c r="N112" s="513"/>
      <c r="O112" s="513"/>
      <c r="P112" s="513"/>
    </row>
    <row r="113" spans="1:16">
      <c r="A113" s="513"/>
      <c r="B113" s="1324" t="s">
        <v>0</v>
      </c>
      <c r="C113" s="1323" t="s">
        <v>529</v>
      </c>
      <c r="D113" s="1324" t="s">
        <v>955</v>
      </c>
      <c r="E113" s="1324" t="s">
        <v>530</v>
      </c>
      <c r="F113" s="1324"/>
      <c r="G113" s="1324"/>
      <c r="H113" s="1324" t="s">
        <v>384</v>
      </c>
      <c r="I113" s="513"/>
      <c r="J113" s="513"/>
      <c r="K113" s="513"/>
      <c r="L113" s="513"/>
      <c r="M113" s="513"/>
      <c r="N113" s="513"/>
      <c r="O113" s="513"/>
      <c r="P113" s="513"/>
    </row>
    <row r="114" spans="1:16">
      <c r="A114" s="513"/>
      <c r="B114" s="1324"/>
      <c r="C114" s="1323"/>
      <c r="D114" s="1324"/>
      <c r="E114" s="490" t="s">
        <v>531</v>
      </c>
      <c r="F114" s="490" t="s">
        <v>281</v>
      </c>
      <c r="G114" s="490" t="s">
        <v>532</v>
      </c>
      <c r="H114" s="1324"/>
      <c r="I114" s="513"/>
      <c r="J114" s="513"/>
      <c r="K114" s="513"/>
      <c r="L114" s="513"/>
      <c r="M114" s="513"/>
      <c r="N114" s="513"/>
      <c r="O114" s="513"/>
      <c r="P114" s="513"/>
    </row>
    <row r="115" spans="1:16">
      <c r="A115" s="513"/>
      <c r="B115" s="529"/>
      <c r="C115" s="530" t="s">
        <v>445</v>
      </c>
      <c r="D115" s="529"/>
      <c r="E115" s="531"/>
      <c r="F115" s="531"/>
      <c r="G115" s="531"/>
      <c r="H115" s="529"/>
      <c r="I115" s="513"/>
      <c r="J115" s="513"/>
      <c r="K115" s="513"/>
      <c r="L115" s="513"/>
      <c r="M115" s="513"/>
      <c r="N115" s="513"/>
      <c r="O115" s="513"/>
      <c r="P115" s="513"/>
    </row>
    <row r="116" spans="1:16" ht="12">
      <c r="A116" s="513"/>
      <c r="B116" s="532">
        <v>1</v>
      </c>
      <c r="C116" s="533" t="s">
        <v>283</v>
      </c>
      <c r="D116" s="532" t="s">
        <v>257</v>
      </c>
      <c r="E116" s="534"/>
      <c r="F116" s="535"/>
      <c r="G116" s="535"/>
      <c r="H116" s="532"/>
      <c r="I116" s="513"/>
      <c r="J116" s="513"/>
      <c r="K116" s="513"/>
      <c r="L116" s="513"/>
      <c r="M116" s="513"/>
      <c r="N116" s="513"/>
      <c r="O116" s="513"/>
      <c r="P116" s="513"/>
    </row>
    <row r="117" spans="1:16" ht="12">
      <c r="A117" s="513"/>
      <c r="B117" s="532">
        <v>2</v>
      </c>
      <c r="C117" s="533" t="s">
        <v>294</v>
      </c>
      <c r="D117" s="532" t="s">
        <v>257</v>
      </c>
      <c r="E117" s="534"/>
      <c r="F117" s="535"/>
      <c r="G117" s="535"/>
      <c r="H117" s="532"/>
      <c r="I117" s="513"/>
      <c r="J117" s="513"/>
      <c r="K117" s="513"/>
      <c r="L117" s="513"/>
      <c r="M117" s="513"/>
      <c r="N117" s="513"/>
      <c r="O117" s="513"/>
      <c r="P117" s="513"/>
    </row>
    <row r="118" spans="1:16" ht="12">
      <c r="A118" s="513"/>
      <c r="B118" s="532">
        <v>3</v>
      </c>
      <c r="C118" s="533" t="s">
        <v>295</v>
      </c>
      <c r="D118" s="532" t="s">
        <v>257</v>
      </c>
      <c r="E118" s="534"/>
      <c r="F118" s="535"/>
      <c r="G118" s="535"/>
      <c r="H118" s="532"/>
      <c r="I118" s="513"/>
      <c r="J118" s="513"/>
      <c r="K118" s="513"/>
      <c r="L118" s="513"/>
      <c r="M118" s="513"/>
      <c r="N118" s="513"/>
      <c r="O118" s="513"/>
      <c r="P118" s="513"/>
    </row>
    <row r="119" spans="1:16" ht="12">
      <c r="A119" s="513"/>
      <c r="B119" s="532">
        <v>4</v>
      </c>
      <c r="C119" s="533" t="s">
        <v>296</v>
      </c>
      <c r="D119" s="532" t="s">
        <v>286</v>
      </c>
      <c r="E119" s="534"/>
      <c r="F119" s="535"/>
      <c r="G119" s="535"/>
      <c r="H119" s="532"/>
      <c r="I119" s="513"/>
      <c r="J119" s="513"/>
      <c r="K119" s="513"/>
      <c r="L119" s="513"/>
      <c r="M119" s="513"/>
      <c r="N119" s="513"/>
      <c r="O119" s="513"/>
      <c r="P119" s="513"/>
    </row>
    <row r="120" spans="1:16" ht="12">
      <c r="A120" s="513"/>
      <c r="B120" s="532">
        <v>5</v>
      </c>
      <c r="C120" s="533" t="s">
        <v>712</v>
      </c>
      <c r="D120" s="532" t="s">
        <v>286</v>
      </c>
      <c r="E120" s="534"/>
      <c r="F120" s="535"/>
      <c r="G120" s="535"/>
      <c r="H120" s="532"/>
      <c r="I120" s="513"/>
      <c r="J120" s="513"/>
      <c r="K120" s="513"/>
      <c r="L120" s="513"/>
      <c r="M120" s="513"/>
      <c r="N120" s="513"/>
      <c r="O120" s="513"/>
      <c r="P120" s="513"/>
    </row>
    <row r="121" spans="1:16" ht="12">
      <c r="A121" s="513"/>
      <c r="B121" s="532">
        <v>6</v>
      </c>
      <c r="C121" s="533" t="s">
        <v>713</v>
      </c>
      <c r="D121" s="532" t="s">
        <v>286</v>
      </c>
      <c r="E121" s="534"/>
      <c r="F121" s="535"/>
      <c r="G121" s="535"/>
      <c r="H121" s="532"/>
      <c r="I121" s="513"/>
      <c r="J121" s="513"/>
      <c r="K121" s="513"/>
      <c r="L121" s="513"/>
      <c r="M121" s="513"/>
      <c r="N121" s="513"/>
      <c r="O121" s="513"/>
      <c r="P121" s="513"/>
    </row>
    <row r="122" spans="1:16">
      <c r="A122" s="513"/>
      <c r="B122" s="536"/>
      <c r="C122" s="536" t="s">
        <v>533</v>
      </c>
      <c r="D122" s="536"/>
      <c r="E122" s="537">
        <f>SUM(E116:E121)</f>
        <v>0</v>
      </c>
      <c r="F122" s="537"/>
      <c r="G122" s="537"/>
      <c r="H122" s="536"/>
      <c r="I122" s="513"/>
      <c r="J122" s="513"/>
      <c r="K122" s="513"/>
      <c r="L122" s="513"/>
      <c r="M122" s="513"/>
      <c r="N122" s="513"/>
      <c r="O122" s="513"/>
      <c r="P122" s="513"/>
    </row>
    <row r="123" spans="1:16">
      <c r="A123" s="513"/>
      <c r="B123" s="532"/>
      <c r="C123" s="530" t="s">
        <v>714</v>
      </c>
      <c r="D123" s="538"/>
      <c r="E123" s="539"/>
      <c r="F123" s="532"/>
      <c r="G123" s="532"/>
      <c r="H123" s="532"/>
      <c r="I123" s="513"/>
      <c r="J123" s="513"/>
      <c r="K123" s="513"/>
      <c r="L123" s="513"/>
      <c r="M123" s="513"/>
      <c r="N123" s="513"/>
      <c r="O123" s="513"/>
      <c r="P123" s="513"/>
    </row>
    <row r="124" spans="1:16">
      <c r="A124" s="513"/>
      <c r="B124" s="532">
        <v>7</v>
      </c>
      <c r="C124" s="533" t="s">
        <v>715</v>
      </c>
      <c r="D124" s="532" t="s">
        <v>257</v>
      </c>
      <c r="E124" s="535"/>
      <c r="F124" s="532"/>
      <c r="G124" s="532"/>
      <c r="H124" s="532"/>
      <c r="I124" s="513"/>
      <c r="J124" s="513"/>
      <c r="K124" s="513"/>
      <c r="L124" s="513"/>
      <c r="M124" s="513"/>
      <c r="N124" s="513"/>
      <c r="O124" s="513"/>
      <c r="P124" s="513"/>
    </row>
    <row r="125" spans="1:16">
      <c r="A125" s="513"/>
      <c r="B125" s="532">
        <f>B124+1</f>
        <v>8</v>
      </c>
      <c r="C125" s="533" t="s">
        <v>716</v>
      </c>
      <c r="D125" s="532" t="s">
        <v>257</v>
      </c>
      <c r="E125" s="535"/>
      <c r="F125" s="532"/>
      <c r="G125" s="532"/>
      <c r="H125" s="532"/>
      <c r="I125" s="513"/>
      <c r="J125" s="513"/>
      <c r="K125" s="513"/>
      <c r="L125" s="513"/>
      <c r="M125" s="513"/>
      <c r="N125" s="513"/>
      <c r="O125" s="513"/>
      <c r="P125" s="513"/>
    </row>
    <row r="126" spans="1:16">
      <c r="A126" s="513"/>
      <c r="B126" s="532">
        <f t="shared" ref="B126:B129" si="0">B125+1</f>
        <v>9</v>
      </c>
      <c r="C126" s="533" t="s">
        <v>717</v>
      </c>
      <c r="D126" s="532" t="s">
        <v>257</v>
      </c>
      <c r="E126" s="535"/>
      <c r="F126" s="532"/>
      <c r="G126" s="532"/>
      <c r="H126" s="532"/>
      <c r="I126" s="513"/>
      <c r="J126" s="513"/>
      <c r="K126" s="513"/>
      <c r="L126" s="513"/>
      <c r="M126" s="513"/>
      <c r="N126" s="513"/>
      <c r="O126" s="513"/>
      <c r="P126" s="513"/>
    </row>
    <row r="127" spans="1:16" ht="33.75">
      <c r="A127" s="513"/>
      <c r="B127" s="532">
        <f t="shared" si="0"/>
        <v>10</v>
      </c>
      <c r="C127" s="533" t="s">
        <v>296</v>
      </c>
      <c r="D127" s="532" t="s">
        <v>259</v>
      </c>
      <c r="E127" s="535"/>
      <c r="F127" s="532"/>
      <c r="G127" s="532"/>
      <c r="H127" s="532"/>
      <c r="I127" s="513"/>
      <c r="J127" s="513"/>
      <c r="K127" s="513"/>
      <c r="L127" s="513"/>
      <c r="M127" s="513"/>
      <c r="N127" s="513"/>
      <c r="O127" s="513"/>
      <c r="P127" s="513"/>
    </row>
    <row r="128" spans="1:16" ht="33.75">
      <c r="A128" s="513"/>
      <c r="B128" s="532">
        <f t="shared" si="0"/>
        <v>11</v>
      </c>
      <c r="C128" s="533" t="s">
        <v>712</v>
      </c>
      <c r="D128" s="532" t="s">
        <v>259</v>
      </c>
      <c r="E128" s="535"/>
      <c r="F128" s="532"/>
      <c r="G128" s="532"/>
      <c r="H128" s="532"/>
      <c r="I128" s="513"/>
      <c r="J128" s="513"/>
      <c r="K128" s="513"/>
      <c r="L128" s="513"/>
      <c r="M128" s="513"/>
      <c r="N128" s="513"/>
      <c r="O128" s="513"/>
      <c r="P128" s="513"/>
    </row>
    <row r="129" spans="1:16" ht="33.75">
      <c r="A129" s="513"/>
      <c r="B129" s="532">
        <f t="shared" si="0"/>
        <v>12</v>
      </c>
      <c r="C129" s="533" t="s">
        <v>718</v>
      </c>
      <c r="D129" s="532" t="s">
        <v>259</v>
      </c>
      <c r="E129" s="535"/>
      <c r="F129" s="532"/>
      <c r="G129" s="532"/>
      <c r="H129" s="532"/>
      <c r="I129" s="513"/>
      <c r="J129" s="513"/>
      <c r="K129" s="513"/>
      <c r="L129" s="513"/>
      <c r="M129" s="513"/>
      <c r="N129" s="513"/>
      <c r="O129" s="513"/>
      <c r="P129" s="513"/>
    </row>
    <row r="130" spans="1:16">
      <c r="A130" s="513"/>
      <c r="B130" s="536"/>
      <c r="C130" s="536" t="s">
        <v>534</v>
      </c>
      <c r="D130" s="536"/>
      <c r="E130" s="537"/>
      <c r="F130" s="537">
        <f>SUM(F124:F129)</f>
        <v>0</v>
      </c>
      <c r="G130" s="537">
        <f>SUM(G124:G129)</f>
        <v>0</v>
      </c>
      <c r="H130" s="536"/>
      <c r="I130" s="513"/>
      <c r="J130" s="513"/>
      <c r="K130" s="513"/>
      <c r="L130" s="513"/>
      <c r="M130" s="513"/>
      <c r="N130" s="513"/>
      <c r="O130" s="513"/>
      <c r="P130" s="513"/>
    </row>
    <row r="131" spans="1:16">
      <c r="A131" s="513"/>
      <c r="B131" s="529"/>
      <c r="C131" s="529" t="s">
        <v>535</v>
      </c>
      <c r="D131" s="529"/>
      <c r="E131" s="531"/>
      <c r="F131" s="531"/>
      <c r="G131" s="531"/>
      <c r="H131" s="529"/>
      <c r="I131" s="513"/>
      <c r="J131" s="513"/>
      <c r="K131" s="513"/>
      <c r="L131" s="513"/>
      <c r="M131" s="513"/>
      <c r="N131" s="513"/>
      <c r="O131" s="513"/>
      <c r="P131" s="513"/>
    </row>
    <row r="132" spans="1:16" ht="22.5">
      <c r="A132" s="513"/>
      <c r="B132" s="532">
        <v>13</v>
      </c>
      <c r="C132" s="533" t="s">
        <v>719</v>
      </c>
      <c r="D132" s="538" t="s">
        <v>162</v>
      </c>
      <c r="E132" s="539"/>
      <c r="F132" s="532"/>
      <c r="G132" s="532"/>
      <c r="H132" s="532"/>
      <c r="I132" s="513"/>
      <c r="J132" s="513"/>
      <c r="K132" s="513"/>
      <c r="L132" s="513"/>
      <c r="M132" s="513"/>
      <c r="N132" s="513"/>
      <c r="O132" s="513"/>
      <c r="P132" s="513"/>
    </row>
    <row r="133" spans="1:16" ht="22.5">
      <c r="A133" s="513"/>
      <c r="B133" s="532">
        <v>14</v>
      </c>
      <c r="C133" s="533" t="s">
        <v>720</v>
      </c>
      <c r="D133" s="538" t="s">
        <v>162</v>
      </c>
      <c r="E133" s="539"/>
      <c r="F133" s="532"/>
      <c r="G133" s="532"/>
      <c r="H133" s="532"/>
      <c r="I133" s="513"/>
      <c r="J133" s="513"/>
      <c r="K133" s="513"/>
      <c r="L133" s="513"/>
      <c r="M133" s="513"/>
      <c r="N133" s="513"/>
      <c r="O133" s="513"/>
      <c r="P133" s="513"/>
    </row>
    <row r="134" spans="1:16" ht="22.5">
      <c r="A134" s="513"/>
      <c r="B134" s="532">
        <v>15</v>
      </c>
      <c r="C134" s="533" t="s">
        <v>695</v>
      </c>
      <c r="D134" s="538" t="s">
        <v>162</v>
      </c>
      <c r="E134" s="539"/>
      <c r="F134" s="532"/>
      <c r="G134" s="532"/>
      <c r="H134" s="532"/>
      <c r="I134" s="513"/>
      <c r="J134" s="513"/>
      <c r="K134" s="513"/>
      <c r="L134" s="513"/>
      <c r="M134" s="513"/>
      <c r="N134" s="513"/>
      <c r="O134" s="513"/>
      <c r="P134" s="513"/>
    </row>
    <row r="135" spans="1:16">
      <c r="A135" s="513"/>
      <c r="B135" s="536"/>
      <c r="C135" s="536" t="s">
        <v>536</v>
      </c>
      <c r="D135" s="536"/>
      <c r="E135" s="537"/>
      <c r="F135" s="537">
        <f>SUM(F132:F134)</f>
        <v>0</v>
      </c>
      <c r="G135" s="537">
        <f>SUM(G132:G134)</f>
        <v>0</v>
      </c>
      <c r="H135" s="536"/>
      <c r="I135" s="513"/>
      <c r="J135" s="513"/>
      <c r="K135" s="513"/>
      <c r="L135" s="513"/>
      <c r="M135" s="513"/>
      <c r="N135" s="513"/>
      <c r="O135" s="513"/>
      <c r="P135" s="513"/>
    </row>
    <row r="136" spans="1:16">
      <c r="A136" s="513"/>
      <c r="B136" s="529"/>
      <c r="C136" s="529" t="s">
        <v>537</v>
      </c>
      <c r="D136" s="529"/>
      <c r="E136" s="531"/>
      <c r="F136" s="531"/>
      <c r="G136" s="531"/>
      <c r="H136" s="529"/>
      <c r="I136" s="513"/>
      <c r="J136" s="513"/>
      <c r="K136" s="513"/>
      <c r="L136" s="513"/>
      <c r="M136" s="513"/>
      <c r="N136" s="513"/>
      <c r="O136" s="513"/>
      <c r="P136" s="513"/>
    </row>
    <row r="137" spans="1:16" ht="22.5">
      <c r="A137" s="513"/>
      <c r="B137" s="532">
        <v>16</v>
      </c>
      <c r="C137" s="533" t="s">
        <v>447</v>
      </c>
      <c r="D137" s="532" t="s">
        <v>263</v>
      </c>
      <c r="E137" s="535"/>
      <c r="F137" s="539"/>
      <c r="G137" s="539"/>
      <c r="H137" s="532"/>
      <c r="I137" s="513"/>
      <c r="J137" s="513"/>
      <c r="K137" s="513"/>
      <c r="L137" s="513"/>
      <c r="M137" s="513"/>
      <c r="N137" s="513"/>
      <c r="O137" s="513"/>
      <c r="P137" s="513"/>
    </row>
    <row r="138" spans="1:16" ht="22.5">
      <c r="A138" s="513"/>
      <c r="B138" s="532">
        <v>17</v>
      </c>
      <c r="C138" s="533" t="s">
        <v>448</v>
      </c>
      <c r="D138" s="532" t="s">
        <v>263</v>
      </c>
      <c r="E138" s="535"/>
      <c r="F138" s="539"/>
      <c r="G138" s="539"/>
      <c r="H138" s="532"/>
      <c r="I138" s="513"/>
      <c r="J138" s="513"/>
      <c r="K138" s="513"/>
      <c r="L138" s="513"/>
      <c r="M138" s="513"/>
      <c r="N138" s="513"/>
      <c r="O138" s="513"/>
      <c r="P138" s="513"/>
    </row>
    <row r="139" spans="1:16" ht="12">
      <c r="A139" s="513"/>
      <c r="B139" s="532">
        <v>18</v>
      </c>
      <c r="C139" s="533" t="s">
        <v>228</v>
      </c>
      <c r="D139" s="532" t="s">
        <v>263</v>
      </c>
      <c r="E139" s="535"/>
      <c r="F139" s="540"/>
      <c r="G139" s="540"/>
      <c r="H139" s="532"/>
      <c r="I139" s="513"/>
      <c r="J139" s="513"/>
      <c r="K139" s="513"/>
      <c r="L139" s="513"/>
      <c r="M139" s="513"/>
      <c r="N139" s="513"/>
      <c r="O139" s="513"/>
      <c r="P139" s="513"/>
    </row>
    <row r="140" spans="1:16">
      <c r="A140" s="513"/>
      <c r="B140" s="536"/>
      <c r="C140" s="536" t="s">
        <v>538</v>
      </c>
      <c r="D140" s="536"/>
      <c r="E140" s="537"/>
      <c r="F140" s="537">
        <f>+F137+F138+F139</f>
        <v>0</v>
      </c>
      <c r="G140" s="537">
        <f>+G137+G138+G139</f>
        <v>0</v>
      </c>
      <c r="H140" s="536"/>
      <c r="I140" s="513"/>
      <c r="J140" s="513"/>
      <c r="K140" s="513"/>
      <c r="L140" s="513"/>
      <c r="M140" s="513"/>
      <c r="N140" s="513"/>
      <c r="O140" s="513"/>
      <c r="P140" s="513"/>
    </row>
    <row r="141" spans="1:16">
      <c r="A141" s="513"/>
      <c r="B141" s="532"/>
      <c r="C141" s="530" t="s">
        <v>446</v>
      </c>
      <c r="D141" s="532"/>
      <c r="E141" s="535"/>
      <c r="F141" s="539"/>
      <c r="G141" s="539"/>
      <c r="H141" s="532"/>
      <c r="I141" s="513"/>
      <c r="J141" s="513"/>
      <c r="K141" s="513"/>
      <c r="L141" s="513"/>
      <c r="M141" s="513"/>
      <c r="N141" s="513"/>
      <c r="O141" s="513"/>
      <c r="P141" s="513"/>
    </row>
    <row r="142" spans="1:16">
      <c r="A142" s="513"/>
      <c r="B142" s="532">
        <f>B139+1</f>
        <v>19</v>
      </c>
      <c r="C142" s="533" t="s">
        <v>284</v>
      </c>
      <c r="D142" s="532" t="s">
        <v>257</v>
      </c>
      <c r="E142" s="535"/>
      <c r="F142" s="539"/>
      <c r="G142" s="539"/>
      <c r="H142" s="532"/>
      <c r="I142" s="513"/>
      <c r="J142" s="513"/>
      <c r="K142" s="513"/>
      <c r="L142" s="513"/>
      <c r="M142" s="513"/>
      <c r="N142" s="513"/>
      <c r="O142" s="513"/>
      <c r="P142" s="513"/>
    </row>
    <row r="143" spans="1:16">
      <c r="A143" s="513"/>
      <c r="B143" s="532">
        <f>B142+1</f>
        <v>20</v>
      </c>
      <c r="C143" s="533" t="s">
        <v>696</v>
      </c>
      <c r="D143" s="532" t="s">
        <v>257</v>
      </c>
      <c r="E143" s="535"/>
      <c r="F143" s="539"/>
      <c r="G143" s="539"/>
      <c r="H143" s="532"/>
      <c r="I143" s="513"/>
      <c r="J143" s="513"/>
      <c r="K143" s="513"/>
      <c r="L143" s="513"/>
      <c r="M143" s="513"/>
      <c r="N143" s="513"/>
      <c r="O143" s="513"/>
      <c r="P143" s="513"/>
    </row>
    <row r="144" spans="1:16" ht="22.5">
      <c r="A144" s="513"/>
      <c r="B144" s="532">
        <f t="shared" ref="B144:B152" si="1">B143+1</f>
        <v>21</v>
      </c>
      <c r="C144" s="533" t="s">
        <v>4287</v>
      </c>
      <c r="D144" s="532" t="s">
        <v>257</v>
      </c>
      <c r="E144" s="535"/>
      <c r="F144" s="539"/>
      <c r="G144" s="539"/>
      <c r="H144" s="532"/>
      <c r="I144" s="513"/>
      <c r="J144" s="513"/>
      <c r="K144" s="513"/>
      <c r="L144" s="513"/>
      <c r="M144" s="513"/>
      <c r="N144" s="513"/>
      <c r="O144" s="513"/>
      <c r="P144" s="513"/>
    </row>
    <row r="145" spans="1:16">
      <c r="A145" s="513"/>
      <c r="B145" s="532">
        <f t="shared" si="1"/>
        <v>22</v>
      </c>
      <c r="C145" s="533" t="s">
        <v>298</v>
      </c>
      <c r="D145" s="532" t="s">
        <v>257</v>
      </c>
      <c r="E145" s="535"/>
      <c r="F145" s="539"/>
      <c r="G145" s="539"/>
      <c r="H145" s="532"/>
      <c r="I145" s="513"/>
      <c r="J145" s="513"/>
      <c r="K145" s="513"/>
      <c r="L145" s="513"/>
      <c r="M145" s="513"/>
      <c r="N145" s="513"/>
      <c r="O145" s="513"/>
      <c r="P145" s="513"/>
    </row>
    <row r="146" spans="1:16">
      <c r="A146" s="513"/>
      <c r="B146" s="532">
        <f t="shared" si="1"/>
        <v>23</v>
      </c>
      <c r="C146" s="533" t="s">
        <v>297</v>
      </c>
      <c r="D146" s="532" t="s">
        <v>257</v>
      </c>
      <c r="E146" s="535"/>
      <c r="F146" s="539"/>
      <c r="G146" s="539"/>
      <c r="H146" s="532"/>
      <c r="I146" s="513"/>
      <c r="J146" s="513"/>
      <c r="K146" s="513"/>
      <c r="L146" s="513"/>
      <c r="M146" s="513"/>
      <c r="N146" s="513"/>
      <c r="O146" s="513"/>
      <c r="P146" s="513"/>
    </row>
    <row r="147" spans="1:16">
      <c r="A147" s="513"/>
      <c r="B147" s="532">
        <f t="shared" si="1"/>
        <v>24</v>
      </c>
      <c r="C147" s="533" t="s">
        <v>697</v>
      </c>
      <c r="D147" s="532" t="s">
        <v>257</v>
      </c>
      <c r="E147" s="535"/>
      <c r="F147" s="539"/>
      <c r="G147" s="539"/>
      <c r="H147" s="532"/>
      <c r="I147" s="513"/>
      <c r="J147" s="513"/>
      <c r="K147" s="513"/>
      <c r="L147" s="513"/>
      <c r="M147" s="513"/>
      <c r="N147" s="513"/>
      <c r="O147" s="513"/>
      <c r="P147" s="513"/>
    </row>
    <row r="148" spans="1:16">
      <c r="A148" s="541"/>
      <c r="B148" s="532">
        <f t="shared" si="1"/>
        <v>25</v>
      </c>
      <c r="C148" s="533" t="s">
        <v>291</v>
      </c>
      <c r="D148" s="532" t="s">
        <v>257</v>
      </c>
      <c r="E148" s="535"/>
      <c r="F148" s="539"/>
      <c r="G148" s="539"/>
      <c r="H148" s="532"/>
      <c r="I148" s="513"/>
      <c r="J148" s="513"/>
      <c r="K148" s="513"/>
      <c r="L148" s="513"/>
      <c r="M148" s="513"/>
      <c r="N148" s="513"/>
      <c r="O148" s="541"/>
      <c r="P148" s="541"/>
    </row>
    <row r="149" spans="1:16" ht="22.5">
      <c r="A149" s="513"/>
      <c r="B149" s="532">
        <f t="shared" si="1"/>
        <v>26</v>
      </c>
      <c r="C149" s="533" t="s">
        <v>698</v>
      </c>
      <c r="D149" s="532" t="s">
        <v>257</v>
      </c>
      <c r="E149" s="535"/>
      <c r="F149" s="539"/>
      <c r="G149" s="539"/>
      <c r="H149" s="532"/>
      <c r="I149" s="513"/>
      <c r="J149" s="513"/>
      <c r="K149" s="513"/>
      <c r="L149" s="513"/>
      <c r="M149" s="513"/>
      <c r="N149" s="513"/>
      <c r="O149" s="513"/>
      <c r="P149" s="513"/>
    </row>
    <row r="150" spans="1:16">
      <c r="A150" s="513"/>
      <c r="B150" s="532">
        <f t="shared" si="1"/>
        <v>27</v>
      </c>
      <c r="C150" s="533" t="s">
        <v>287</v>
      </c>
      <c r="D150" s="532" t="s">
        <v>286</v>
      </c>
      <c r="E150" s="535"/>
      <c r="F150" s="539"/>
      <c r="G150" s="539"/>
      <c r="H150" s="532"/>
      <c r="I150" s="513"/>
      <c r="J150" s="513"/>
      <c r="K150" s="513"/>
      <c r="L150" s="513"/>
      <c r="M150" s="513"/>
      <c r="N150" s="513"/>
      <c r="O150" s="513"/>
      <c r="P150" s="513"/>
    </row>
    <row r="151" spans="1:16" ht="22.5">
      <c r="A151" s="513"/>
      <c r="B151" s="532">
        <f t="shared" si="1"/>
        <v>28</v>
      </c>
      <c r="C151" s="533" t="s">
        <v>699</v>
      </c>
      <c r="D151" s="532" t="s">
        <v>257</v>
      </c>
      <c r="E151" s="535"/>
      <c r="F151" s="539"/>
      <c r="G151" s="539"/>
      <c r="H151" s="532"/>
      <c r="I151" s="513"/>
      <c r="J151" s="513"/>
      <c r="K151" s="513"/>
      <c r="L151" s="513"/>
      <c r="M151" s="513"/>
      <c r="N151" s="513"/>
      <c r="O151" s="513"/>
      <c r="P151" s="513"/>
    </row>
    <row r="152" spans="1:16" ht="22.5">
      <c r="A152" s="513"/>
      <c r="B152" s="532">
        <f t="shared" si="1"/>
        <v>29</v>
      </c>
      <c r="C152" s="533" t="s">
        <v>721</v>
      </c>
      <c r="D152" s="532" t="s">
        <v>11</v>
      </c>
      <c r="E152" s="535"/>
      <c r="F152" s="539"/>
      <c r="G152" s="539"/>
      <c r="H152" s="532"/>
      <c r="I152" s="513"/>
      <c r="J152" s="513"/>
      <c r="K152" s="513"/>
      <c r="L152" s="513"/>
      <c r="M152" s="513"/>
      <c r="N152" s="513"/>
      <c r="O152" s="513"/>
      <c r="P152" s="513"/>
    </row>
    <row r="153" spans="1:16" ht="22.5">
      <c r="A153" s="513"/>
      <c r="B153" s="536"/>
      <c r="C153" s="536" t="s">
        <v>539</v>
      </c>
      <c r="D153" s="536"/>
      <c r="E153" s="537"/>
      <c r="F153" s="537">
        <f>SUM(F142:F152)</f>
        <v>0</v>
      </c>
      <c r="G153" s="537">
        <f>SUM(G142:G152)</f>
        <v>0</v>
      </c>
      <c r="H153" s="536"/>
      <c r="I153" s="513"/>
      <c r="J153" s="513"/>
      <c r="K153" s="513"/>
      <c r="L153" s="513"/>
      <c r="M153" s="513"/>
      <c r="N153" s="513"/>
      <c r="O153" s="513"/>
      <c r="P153" s="513"/>
    </row>
    <row r="154" spans="1:16" ht="22.5">
      <c r="A154" s="513"/>
      <c r="B154" s="532"/>
      <c r="C154" s="529" t="s">
        <v>722</v>
      </c>
      <c r="D154" s="532"/>
      <c r="E154" s="535"/>
      <c r="F154" s="539"/>
      <c r="G154" s="539"/>
      <c r="H154" s="532"/>
      <c r="I154" s="513"/>
      <c r="J154" s="513"/>
      <c r="K154" s="513"/>
      <c r="L154" s="513"/>
      <c r="M154" s="513"/>
      <c r="N154" s="513"/>
      <c r="O154" s="513"/>
      <c r="P154" s="513"/>
    </row>
    <row r="155" spans="1:16" ht="33.75">
      <c r="A155" s="513"/>
      <c r="B155" s="532">
        <v>30</v>
      </c>
      <c r="C155" s="533" t="s">
        <v>4288</v>
      </c>
      <c r="D155" s="532" t="s">
        <v>269</v>
      </c>
      <c r="E155" s="535"/>
      <c r="F155" s="539"/>
      <c r="G155" s="539"/>
      <c r="H155" s="532"/>
      <c r="I155" s="513"/>
      <c r="J155" s="513"/>
      <c r="K155" s="513"/>
      <c r="L155" s="513"/>
      <c r="M155" s="513"/>
      <c r="N155" s="513"/>
      <c r="O155" s="513"/>
      <c r="P155" s="513"/>
    </row>
    <row r="156" spans="1:16" ht="22.5">
      <c r="A156" s="513"/>
      <c r="B156" s="532">
        <f>B155+1</f>
        <v>31</v>
      </c>
      <c r="C156" s="533" t="s">
        <v>235</v>
      </c>
      <c r="D156" s="532" t="s">
        <v>269</v>
      </c>
      <c r="E156" s="535"/>
      <c r="F156" s="539"/>
      <c r="G156" s="539"/>
      <c r="H156" s="532"/>
      <c r="I156" s="513"/>
      <c r="J156" s="513"/>
      <c r="K156" s="513"/>
      <c r="L156" s="513"/>
      <c r="M156" s="513"/>
      <c r="N156" s="513"/>
      <c r="O156" s="513"/>
      <c r="P156" s="513"/>
    </row>
    <row r="157" spans="1:16">
      <c r="A157" s="513"/>
      <c r="B157" s="532">
        <f t="shared" ref="B157:B175" si="2">B156+1</f>
        <v>32</v>
      </c>
      <c r="C157" s="533" t="s">
        <v>232</v>
      </c>
      <c r="D157" s="532" t="s">
        <v>269</v>
      </c>
      <c r="E157" s="535"/>
      <c r="F157" s="539"/>
      <c r="G157" s="539"/>
      <c r="H157" s="532"/>
      <c r="I157" s="513"/>
      <c r="J157" s="513"/>
      <c r="K157" s="513"/>
      <c r="L157" s="513"/>
      <c r="M157" s="513"/>
      <c r="N157" s="513"/>
      <c r="O157" s="513"/>
      <c r="P157" s="513"/>
    </row>
    <row r="158" spans="1:16" ht="22.5">
      <c r="A158" s="513"/>
      <c r="B158" s="532">
        <f t="shared" si="2"/>
        <v>33</v>
      </c>
      <c r="C158" s="533" t="s">
        <v>237</v>
      </c>
      <c r="D158" s="532" t="s">
        <v>269</v>
      </c>
      <c r="E158" s="535"/>
      <c r="F158" s="539"/>
      <c r="G158" s="539"/>
      <c r="H158" s="532"/>
      <c r="I158" s="513"/>
      <c r="J158" s="513"/>
      <c r="K158" s="513"/>
      <c r="L158" s="513"/>
      <c r="M158" s="513"/>
      <c r="N158" s="513"/>
      <c r="O158" s="513"/>
      <c r="P158" s="513"/>
    </row>
    <row r="159" spans="1:16">
      <c r="A159" s="513"/>
      <c r="B159" s="532">
        <f t="shared" si="2"/>
        <v>34</v>
      </c>
      <c r="C159" s="533" t="s">
        <v>234</v>
      </c>
      <c r="D159" s="532" t="s">
        <v>269</v>
      </c>
      <c r="E159" s="535"/>
      <c r="F159" s="539"/>
      <c r="G159" s="539"/>
      <c r="H159" s="532"/>
      <c r="I159" s="513"/>
      <c r="J159" s="513"/>
      <c r="K159" s="513"/>
      <c r="L159" s="513"/>
      <c r="M159" s="513"/>
      <c r="N159" s="513"/>
      <c r="O159" s="513"/>
      <c r="P159" s="513"/>
    </row>
    <row r="160" spans="1:16">
      <c r="A160" s="513"/>
      <c r="B160" s="532">
        <f t="shared" si="2"/>
        <v>35</v>
      </c>
      <c r="C160" s="533" t="s">
        <v>224</v>
      </c>
      <c r="D160" s="532" t="s">
        <v>269</v>
      </c>
      <c r="E160" s="535"/>
      <c r="F160" s="539"/>
      <c r="G160" s="539"/>
      <c r="H160" s="532"/>
      <c r="I160" s="513"/>
      <c r="J160" s="513"/>
      <c r="K160" s="513"/>
      <c r="L160" s="513"/>
      <c r="M160" s="513"/>
      <c r="N160" s="513"/>
      <c r="O160" s="513"/>
      <c r="P160" s="513"/>
    </row>
    <row r="161" spans="1:16">
      <c r="A161" s="513"/>
      <c r="B161" s="532">
        <f>+B160+1</f>
        <v>36</v>
      </c>
      <c r="C161" s="533" t="s">
        <v>227</v>
      </c>
      <c r="D161" s="532" t="s">
        <v>269</v>
      </c>
      <c r="E161" s="535"/>
      <c r="F161" s="539"/>
      <c r="G161" s="539"/>
      <c r="H161" s="532"/>
      <c r="I161" s="513"/>
      <c r="J161" s="513"/>
      <c r="K161" s="513"/>
      <c r="L161" s="513"/>
      <c r="M161" s="513"/>
      <c r="N161" s="513"/>
      <c r="O161" s="513"/>
      <c r="P161" s="513"/>
    </row>
    <row r="162" spans="1:16">
      <c r="A162" s="513"/>
      <c r="B162" s="532">
        <f t="shared" si="2"/>
        <v>37</v>
      </c>
      <c r="C162" s="533" t="s">
        <v>226</v>
      </c>
      <c r="D162" s="532" t="s">
        <v>254</v>
      </c>
      <c r="E162" s="535"/>
      <c r="F162" s="539"/>
      <c r="G162" s="539"/>
      <c r="H162" s="532"/>
      <c r="I162" s="513"/>
      <c r="J162" s="513"/>
      <c r="K162" s="513"/>
      <c r="L162" s="513"/>
      <c r="M162" s="513"/>
      <c r="N162" s="513"/>
      <c r="O162" s="513"/>
      <c r="P162" s="513"/>
    </row>
    <row r="163" spans="1:16">
      <c r="A163" s="513"/>
      <c r="B163" s="532">
        <f t="shared" si="2"/>
        <v>38</v>
      </c>
      <c r="C163" s="542" t="s">
        <v>236</v>
      </c>
      <c r="D163" s="532" t="s">
        <v>254</v>
      </c>
      <c r="E163" s="535"/>
      <c r="F163" s="539"/>
      <c r="G163" s="539"/>
      <c r="H163" s="532"/>
      <c r="I163" s="513"/>
      <c r="J163" s="513"/>
      <c r="K163" s="513"/>
      <c r="L163" s="513"/>
      <c r="M163" s="513"/>
      <c r="N163" s="513"/>
      <c r="O163" s="513"/>
      <c r="P163" s="513"/>
    </row>
    <row r="164" spans="1:16">
      <c r="A164" s="513"/>
      <c r="B164" s="532">
        <f t="shared" si="2"/>
        <v>39</v>
      </c>
      <c r="C164" s="533" t="s">
        <v>723</v>
      </c>
      <c r="D164" s="532" t="s">
        <v>254</v>
      </c>
      <c r="E164" s="535"/>
      <c r="F164" s="539"/>
      <c r="G164" s="539"/>
      <c r="H164" s="532"/>
      <c r="I164" s="513"/>
      <c r="J164" s="513"/>
      <c r="K164" s="513"/>
      <c r="L164" s="513"/>
      <c r="M164" s="513"/>
      <c r="N164" s="513"/>
      <c r="O164" s="513"/>
      <c r="P164" s="513"/>
    </row>
    <row r="165" spans="1:16">
      <c r="A165" s="513"/>
      <c r="B165" s="532">
        <f t="shared" si="2"/>
        <v>40</v>
      </c>
      <c r="C165" s="533" t="s">
        <v>225</v>
      </c>
      <c r="D165" s="532" t="s">
        <v>254</v>
      </c>
      <c r="E165" s="535"/>
      <c r="F165" s="539"/>
      <c r="G165" s="539"/>
      <c r="H165" s="532"/>
      <c r="I165" s="513"/>
      <c r="J165" s="513"/>
      <c r="K165" s="513"/>
      <c r="L165" s="513"/>
      <c r="M165" s="513"/>
      <c r="N165" s="513"/>
      <c r="O165" s="513"/>
      <c r="P165" s="513"/>
    </row>
    <row r="166" spans="1:16">
      <c r="A166" s="513"/>
      <c r="B166" s="532">
        <f t="shared" si="2"/>
        <v>41</v>
      </c>
      <c r="C166" s="533" t="s">
        <v>701</v>
      </c>
      <c r="D166" s="532" t="s">
        <v>263</v>
      </c>
      <c r="E166" s="535"/>
      <c r="F166" s="539"/>
      <c r="G166" s="539"/>
      <c r="H166" s="532"/>
      <c r="I166" s="513"/>
      <c r="J166" s="513"/>
      <c r="K166" s="513"/>
      <c r="L166" s="513"/>
      <c r="M166" s="513"/>
      <c r="N166" s="513"/>
      <c r="O166" s="513"/>
      <c r="P166" s="513"/>
    </row>
    <row r="167" spans="1:16">
      <c r="A167" s="513"/>
      <c r="B167" s="532">
        <f t="shared" si="2"/>
        <v>42</v>
      </c>
      <c r="C167" s="533" t="s">
        <v>233</v>
      </c>
      <c r="D167" s="532" t="s">
        <v>269</v>
      </c>
      <c r="E167" s="535"/>
      <c r="F167" s="539"/>
      <c r="G167" s="539"/>
      <c r="H167" s="532"/>
      <c r="I167" s="513"/>
      <c r="J167" s="513"/>
      <c r="K167" s="513"/>
      <c r="L167" s="513"/>
      <c r="M167" s="513"/>
      <c r="N167" s="513"/>
      <c r="O167" s="513"/>
      <c r="P167" s="513"/>
    </row>
    <row r="168" spans="1:16">
      <c r="A168" s="513"/>
      <c r="B168" s="532">
        <f t="shared" si="2"/>
        <v>43</v>
      </c>
      <c r="C168" s="533" t="s">
        <v>231</v>
      </c>
      <c r="D168" s="532" t="s">
        <v>269</v>
      </c>
      <c r="E168" s="535"/>
      <c r="F168" s="539"/>
      <c r="G168" s="539"/>
      <c r="H168" s="532"/>
      <c r="I168" s="513"/>
      <c r="J168" s="513"/>
      <c r="K168" s="513"/>
      <c r="L168" s="513"/>
      <c r="M168" s="513"/>
      <c r="N168" s="513"/>
      <c r="O168" s="513"/>
      <c r="P168" s="513"/>
    </row>
    <row r="169" spans="1:16">
      <c r="A169" s="513"/>
      <c r="B169" s="532">
        <f t="shared" si="2"/>
        <v>44</v>
      </c>
      <c r="C169" s="533" t="s">
        <v>702</v>
      </c>
      <c r="D169" s="532" t="s">
        <v>269</v>
      </c>
      <c r="E169" s="535"/>
      <c r="F169" s="539"/>
      <c r="G169" s="539"/>
      <c r="H169" s="532"/>
      <c r="I169" s="513"/>
      <c r="J169" s="513"/>
      <c r="K169" s="513"/>
      <c r="L169" s="513"/>
      <c r="M169" s="513"/>
      <c r="N169" s="513"/>
      <c r="O169" s="513"/>
      <c r="P169" s="513"/>
    </row>
    <row r="170" spans="1:16" ht="22.5">
      <c r="A170" s="513"/>
      <c r="B170" s="532">
        <f t="shared" si="2"/>
        <v>45</v>
      </c>
      <c r="C170" s="533" t="s">
        <v>229</v>
      </c>
      <c r="D170" s="532" t="s">
        <v>269</v>
      </c>
      <c r="E170" s="535"/>
      <c r="F170" s="539"/>
      <c r="G170" s="539"/>
      <c r="H170" s="532"/>
      <c r="I170" s="513"/>
      <c r="J170" s="513"/>
      <c r="K170" s="513"/>
      <c r="L170" s="513"/>
      <c r="M170" s="513"/>
      <c r="N170" s="513"/>
      <c r="O170" s="513"/>
      <c r="P170" s="513"/>
    </row>
    <row r="171" spans="1:16">
      <c r="A171" s="513"/>
      <c r="B171" s="532">
        <f t="shared" si="2"/>
        <v>46</v>
      </c>
      <c r="C171" s="533" t="s">
        <v>703</v>
      </c>
      <c r="D171" s="532" t="s">
        <v>253</v>
      </c>
      <c r="E171" s="535"/>
      <c r="F171" s="539"/>
      <c r="G171" s="539"/>
      <c r="H171" s="532"/>
      <c r="I171" s="513"/>
      <c r="J171" s="513"/>
      <c r="K171" s="513"/>
      <c r="L171" s="513"/>
      <c r="M171" s="513"/>
      <c r="N171" s="513"/>
      <c r="O171" s="513"/>
      <c r="P171" s="513"/>
    </row>
    <row r="172" spans="1:16">
      <c r="A172" s="513"/>
      <c r="B172" s="532">
        <f t="shared" si="2"/>
        <v>47</v>
      </c>
      <c r="C172" s="533" t="s">
        <v>282</v>
      </c>
      <c r="D172" s="532" t="s">
        <v>274</v>
      </c>
      <c r="E172" s="535"/>
      <c r="F172" s="539"/>
      <c r="G172" s="539"/>
      <c r="H172" s="532"/>
      <c r="I172" s="513"/>
      <c r="J172" s="513"/>
      <c r="K172" s="513"/>
      <c r="L172" s="513"/>
      <c r="M172" s="513"/>
      <c r="N172" s="513"/>
      <c r="O172" s="513"/>
      <c r="P172" s="513"/>
    </row>
    <row r="173" spans="1:16">
      <c r="A173" s="513"/>
      <c r="B173" s="532">
        <f t="shared" si="2"/>
        <v>48</v>
      </c>
      <c r="C173" s="533" t="s">
        <v>299</v>
      </c>
      <c r="D173" s="532" t="s">
        <v>275</v>
      </c>
      <c r="E173" s="535"/>
      <c r="F173" s="539"/>
      <c r="G173" s="539"/>
      <c r="H173" s="532"/>
      <c r="I173" s="513"/>
      <c r="J173" s="513"/>
      <c r="K173" s="513"/>
      <c r="L173" s="513"/>
      <c r="M173" s="513"/>
      <c r="N173" s="513"/>
      <c r="O173" s="513"/>
      <c r="P173" s="513"/>
    </row>
    <row r="174" spans="1:16" ht="22.5">
      <c r="A174" s="513"/>
      <c r="B174" s="532">
        <f t="shared" si="2"/>
        <v>49</v>
      </c>
      <c r="C174" s="533" t="s">
        <v>724</v>
      </c>
      <c r="D174" s="532" t="s">
        <v>276</v>
      </c>
      <c r="E174" s="535"/>
      <c r="F174" s="539"/>
      <c r="G174" s="539"/>
      <c r="H174" s="532"/>
      <c r="I174" s="513"/>
      <c r="J174" s="513"/>
      <c r="K174" s="513"/>
      <c r="L174" s="513"/>
      <c r="M174" s="513"/>
      <c r="N174" s="513"/>
      <c r="O174" s="513"/>
      <c r="P174" s="513"/>
    </row>
    <row r="175" spans="1:16" ht="22.5">
      <c r="A175" s="513"/>
      <c r="B175" s="532">
        <f t="shared" si="2"/>
        <v>50</v>
      </c>
      <c r="C175" s="533" t="s">
        <v>721</v>
      </c>
      <c r="D175" s="532" t="s">
        <v>678</v>
      </c>
      <c r="E175" s="535"/>
      <c r="F175" s="539"/>
      <c r="G175" s="539"/>
      <c r="H175" s="532"/>
      <c r="I175" s="513"/>
      <c r="J175" s="513"/>
      <c r="K175" s="513"/>
      <c r="L175" s="513"/>
      <c r="M175" s="513"/>
      <c r="N175" s="513"/>
      <c r="O175" s="513"/>
      <c r="P175" s="513"/>
    </row>
    <row r="176" spans="1:16">
      <c r="A176" s="513"/>
      <c r="B176" s="543"/>
      <c r="C176" s="544" t="s">
        <v>540</v>
      </c>
      <c r="D176" s="544"/>
      <c r="E176" s="545"/>
      <c r="F176" s="545">
        <f>SUM(F155:F175)</f>
        <v>0</v>
      </c>
      <c r="G176" s="545">
        <f>SUM(G155:G175)</f>
        <v>0</v>
      </c>
      <c r="H176" s="546"/>
      <c r="I176" s="513"/>
      <c r="J176" s="513"/>
      <c r="K176" s="513"/>
      <c r="L176" s="513"/>
      <c r="M176" s="513"/>
      <c r="N176" s="513"/>
      <c r="O176" s="513"/>
      <c r="P176" s="513"/>
    </row>
    <row r="177" spans="1:16" ht="12">
      <c r="A177" s="513"/>
      <c r="B177" s="547" t="s">
        <v>4289</v>
      </c>
      <c r="C177" s="548"/>
      <c r="D177" s="548"/>
      <c r="E177" s="548"/>
      <c r="F177" s="548"/>
      <c r="G177" s="548"/>
      <c r="H177" s="548"/>
      <c r="I177" s="513"/>
      <c r="J177" s="513"/>
      <c r="K177" s="513"/>
      <c r="L177" s="513"/>
      <c r="M177" s="513"/>
      <c r="N177" s="513"/>
      <c r="O177" s="513"/>
      <c r="P177" s="513"/>
    </row>
    <row r="178" spans="1:16">
      <c r="A178" s="513"/>
      <c r="B178" s="549"/>
      <c r="C178" s="529" t="s">
        <v>300</v>
      </c>
      <c r="D178" s="529"/>
      <c r="E178" s="531"/>
      <c r="F178" s="531"/>
      <c r="G178" s="531"/>
      <c r="H178" s="529"/>
      <c r="I178" s="513"/>
      <c r="J178" s="513"/>
      <c r="K178" s="513"/>
      <c r="L178" s="513"/>
      <c r="M178" s="513"/>
      <c r="N178" s="513"/>
      <c r="O178" s="513"/>
      <c r="P178" s="513"/>
    </row>
    <row r="179" spans="1:16">
      <c r="A179" s="513"/>
      <c r="B179" s="532">
        <v>51</v>
      </c>
      <c r="C179" s="533" t="s">
        <v>725</v>
      </c>
      <c r="D179" s="532" t="s">
        <v>31</v>
      </c>
      <c r="E179" s="535"/>
      <c r="F179" s="539"/>
      <c r="G179" s="539"/>
      <c r="H179" s="532"/>
      <c r="I179" s="513"/>
      <c r="J179" s="513"/>
      <c r="K179" s="513"/>
      <c r="L179" s="513"/>
      <c r="M179" s="513"/>
      <c r="N179" s="513"/>
      <c r="O179" s="513"/>
      <c r="P179" s="513"/>
    </row>
    <row r="180" spans="1:16" ht="33.75">
      <c r="A180" s="513"/>
      <c r="B180" s="532">
        <f t="shared" ref="B180:B181" si="3">B179+1</f>
        <v>52</v>
      </c>
      <c r="C180" s="533" t="s">
        <v>726</v>
      </c>
      <c r="D180" s="532" t="s">
        <v>31</v>
      </c>
      <c r="E180" s="535"/>
      <c r="F180" s="539"/>
      <c r="G180" s="539"/>
      <c r="H180" s="532"/>
      <c r="I180" s="513"/>
      <c r="J180" s="513"/>
      <c r="K180" s="513"/>
      <c r="L180" s="513"/>
      <c r="M180" s="513"/>
      <c r="N180" s="513"/>
      <c r="O180" s="513"/>
      <c r="P180" s="513"/>
    </row>
    <row r="181" spans="1:16">
      <c r="A181" s="513"/>
      <c r="B181" s="532">
        <f t="shared" si="3"/>
        <v>53</v>
      </c>
      <c r="C181" s="533" t="s">
        <v>727</v>
      </c>
      <c r="D181" s="532" t="s">
        <v>31</v>
      </c>
      <c r="E181" s="535"/>
      <c r="F181" s="539"/>
      <c r="G181" s="539"/>
      <c r="H181" s="532"/>
      <c r="I181" s="513"/>
      <c r="J181" s="513"/>
      <c r="K181" s="513"/>
      <c r="L181" s="282"/>
      <c r="M181" s="513"/>
      <c r="N181" s="513"/>
      <c r="O181" s="513"/>
      <c r="P181" s="513"/>
    </row>
    <row r="182" spans="1:16">
      <c r="A182" s="513"/>
      <c r="B182" s="550">
        <v>54</v>
      </c>
      <c r="C182" s="529" t="s">
        <v>513</v>
      </c>
      <c r="D182" s="532" t="s">
        <v>31</v>
      </c>
      <c r="E182" s="535"/>
      <c r="F182" s="539"/>
      <c r="G182" s="539"/>
      <c r="H182" s="532"/>
      <c r="I182" s="513"/>
      <c r="J182" s="513"/>
      <c r="K182" s="513"/>
      <c r="L182" s="513"/>
      <c r="M182" s="513"/>
      <c r="N182" s="513"/>
      <c r="O182" s="513"/>
      <c r="P182" s="513"/>
    </row>
    <row r="183" spans="1:16">
      <c r="A183" s="513"/>
      <c r="B183" s="543"/>
      <c r="C183" s="544" t="s">
        <v>541</v>
      </c>
      <c r="D183" s="544"/>
      <c r="E183" s="545"/>
      <c r="F183" s="545">
        <f>SUM(F179:F182)</f>
        <v>0</v>
      </c>
      <c r="G183" s="545">
        <f>SUM(G179:G182)</f>
        <v>0</v>
      </c>
      <c r="H183" s="546"/>
      <c r="I183" s="513"/>
      <c r="J183" s="513"/>
      <c r="K183" s="513"/>
      <c r="L183" s="513"/>
      <c r="M183" s="513"/>
      <c r="N183" s="513"/>
      <c r="O183" s="513"/>
      <c r="P183" s="513"/>
    </row>
    <row r="184" spans="1:16" ht="12">
      <c r="A184" s="513"/>
      <c r="B184" s="547" t="s">
        <v>4290</v>
      </c>
      <c r="C184" s="548"/>
      <c r="D184" s="548"/>
      <c r="E184" s="548"/>
      <c r="F184" s="548"/>
      <c r="G184" s="548"/>
      <c r="H184" s="548"/>
      <c r="I184" s="513"/>
      <c r="J184" s="513"/>
      <c r="K184" s="513"/>
      <c r="L184" s="513"/>
      <c r="M184" s="513"/>
      <c r="N184" s="513"/>
      <c r="O184" s="513"/>
      <c r="P184" s="513"/>
    </row>
    <row r="185" spans="1:16">
      <c r="A185" s="513"/>
      <c r="B185" s="538"/>
      <c r="C185" s="530" t="s">
        <v>301</v>
      </c>
      <c r="D185" s="530"/>
      <c r="E185" s="531"/>
      <c r="F185" s="531"/>
      <c r="G185" s="531"/>
      <c r="H185" s="529"/>
      <c r="I185" s="513"/>
      <c r="J185" s="513"/>
      <c r="K185" s="513"/>
      <c r="L185" s="513"/>
      <c r="M185" s="513"/>
      <c r="N185" s="513"/>
      <c r="O185" s="513"/>
      <c r="P185" s="513"/>
    </row>
    <row r="186" spans="1:16" ht="22.5">
      <c r="A186" s="513"/>
      <c r="B186" s="538">
        <v>55</v>
      </c>
      <c r="C186" s="551" t="s">
        <v>956</v>
      </c>
      <c r="D186" s="532" t="s">
        <v>953</v>
      </c>
      <c r="E186" s="535"/>
      <c r="F186" s="531"/>
      <c r="G186" s="531"/>
      <c r="H186" s="529"/>
      <c r="I186" s="513"/>
      <c r="J186" s="513"/>
      <c r="K186" s="513"/>
      <c r="L186" s="513"/>
      <c r="M186" s="513"/>
      <c r="N186" s="513"/>
      <c r="O186" s="513"/>
      <c r="P186" s="513"/>
    </row>
    <row r="187" spans="1:16" ht="33.75">
      <c r="A187" s="513"/>
      <c r="B187" s="538">
        <v>56</v>
      </c>
      <c r="C187" s="551" t="s">
        <v>957</v>
      </c>
      <c r="D187" s="532" t="s">
        <v>958</v>
      </c>
      <c r="E187" s="535"/>
      <c r="F187" s="531"/>
      <c r="G187" s="531"/>
      <c r="H187" s="529"/>
      <c r="I187" s="513"/>
      <c r="J187" s="513"/>
      <c r="K187" s="513"/>
      <c r="L187" s="513"/>
      <c r="M187" s="513"/>
      <c r="N187" s="513"/>
      <c r="O187" s="513"/>
      <c r="P187" s="513"/>
    </row>
    <row r="188" spans="1:16" ht="33.75">
      <c r="A188" s="513"/>
      <c r="B188" s="538">
        <v>57</v>
      </c>
      <c r="C188" s="551" t="s">
        <v>959</v>
      </c>
      <c r="D188" s="532" t="s">
        <v>953</v>
      </c>
      <c r="E188" s="535"/>
      <c r="F188" s="531"/>
      <c r="G188" s="531"/>
      <c r="H188" s="529"/>
      <c r="I188" s="513"/>
      <c r="J188" s="513"/>
      <c r="K188" s="513"/>
      <c r="L188" s="513"/>
      <c r="M188" s="513"/>
      <c r="N188" s="513"/>
      <c r="O188" s="513"/>
      <c r="P188" s="513"/>
    </row>
    <row r="189" spans="1:16" ht="33.75">
      <c r="A189" s="513"/>
      <c r="B189" s="538">
        <v>58</v>
      </c>
      <c r="C189" s="551" t="s">
        <v>960</v>
      </c>
      <c r="D189" s="532" t="s">
        <v>953</v>
      </c>
      <c r="E189" s="535"/>
      <c r="F189" s="531"/>
      <c r="G189" s="531"/>
      <c r="H189" s="529"/>
      <c r="I189" s="513"/>
      <c r="J189" s="513"/>
      <c r="K189" s="513"/>
      <c r="L189" s="513"/>
      <c r="M189" s="513"/>
      <c r="N189" s="513"/>
      <c r="O189" s="513"/>
      <c r="P189" s="513"/>
    </row>
    <row r="190" spans="1:16" ht="22.5">
      <c r="A190" s="513"/>
      <c r="B190" s="538">
        <v>59</v>
      </c>
      <c r="C190" s="551" t="s">
        <v>961</v>
      </c>
      <c r="D190" s="532" t="s">
        <v>953</v>
      </c>
      <c r="E190" s="535"/>
      <c r="F190" s="531"/>
      <c r="G190" s="531"/>
      <c r="H190" s="529"/>
      <c r="I190" s="513"/>
      <c r="J190" s="513"/>
      <c r="K190" s="513"/>
      <c r="L190" s="513"/>
      <c r="M190" s="513"/>
      <c r="N190" s="513"/>
      <c r="O190" s="513"/>
      <c r="P190" s="513"/>
    </row>
    <row r="191" spans="1:16" ht="22.5">
      <c r="A191" s="513"/>
      <c r="B191" s="538">
        <v>60</v>
      </c>
      <c r="C191" s="551" t="s">
        <v>962</v>
      </c>
      <c r="D191" s="532" t="s">
        <v>953</v>
      </c>
      <c r="E191" s="535"/>
      <c r="F191" s="539"/>
      <c r="G191" s="539"/>
      <c r="H191" s="532"/>
      <c r="I191" s="513"/>
      <c r="J191" s="513"/>
      <c r="K191" s="513"/>
      <c r="L191" s="513"/>
      <c r="M191" s="513"/>
      <c r="N191" s="513"/>
      <c r="O191" s="513"/>
      <c r="P191" s="513"/>
    </row>
    <row r="192" spans="1:16">
      <c r="A192" s="513"/>
      <c r="B192" s="538">
        <v>61</v>
      </c>
      <c r="C192" s="551" t="s">
        <v>963</v>
      </c>
      <c r="D192" s="532" t="s">
        <v>953</v>
      </c>
      <c r="E192" s="535"/>
      <c r="F192" s="539"/>
      <c r="G192" s="539"/>
      <c r="H192" s="532"/>
      <c r="I192" s="513"/>
      <c r="J192" s="513"/>
      <c r="K192" s="513"/>
      <c r="L192" s="282"/>
      <c r="M192" s="513"/>
      <c r="N192" s="513"/>
      <c r="O192" s="513"/>
      <c r="P192" s="513"/>
    </row>
    <row r="193" spans="1:16" ht="22.5">
      <c r="A193" s="513"/>
      <c r="B193" s="538">
        <v>62</v>
      </c>
      <c r="C193" s="551" t="s">
        <v>964</v>
      </c>
      <c r="D193" s="532" t="s">
        <v>953</v>
      </c>
      <c r="E193" s="535"/>
      <c r="F193" s="539"/>
      <c r="G193" s="539"/>
      <c r="H193" s="532"/>
      <c r="I193" s="513"/>
      <c r="J193" s="513"/>
      <c r="K193" s="513"/>
      <c r="L193" s="282"/>
      <c r="M193" s="513"/>
      <c r="N193" s="513"/>
      <c r="O193" s="513"/>
      <c r="P193" s="513"/>
    </row>
    <row r="194" spans="1:16" ht="22.5">
      <c r="A194" s="513"/>
      <c r="B194" s="552">
        <v>63</v>
      </c>
      <c r="C194" s="553" t="s">
        <v>965</v>
      </c>
      <c r="D194" s="554" t="s">
        <v>953</v>
      </c>
      <c r="E194" s="555"/>
      <c r="F194" s="556"/>
      <c r="G194" s="556"/>
      <c r="H194" s="554"/>
      <c r="I194" s="513"/>
      <c r="J194" s="513"/>
      <c r="K194" s="513"/>
      <c r="L194" s="513"/>
      <c r="M194" s="513"/>
      <c r="N194" s="513"/>
      <c r="O194" s="513"/>
      <c r="P194" s="513"/>
    </row>
    <row r="195" spans="1:16">
      <c r="A195" s="513"/>
      <c r="B195" s="557">
        <v>64</v>
      </c>
      <c r="C195" s="558" t="s">
        <v>1372</v>
      </c>
      <c r="D195" s="532"/>
      <c r="E195" s="535"/>
      <c r="F195" s="539"/>
      <c r="G195" s="539"/>
      <c r="H195" s="532"/>
      <c r="I195" s="513"/>
      <c r="J195" s="513"/>
      <c r="K195" s="513"/>
      <c r="L195" s="513"/>
      <c r="M195" s="513"/>
      <c r="N195" s="513"/>
      <c r="O195" s="513"/>
      <c r="P195" s="513"/>
    </row>
    <row r="196" spans="1:16">
      <c r="A196" s="513"/>
      <c r="B196" s="538">
        <v>65</v>
      </c>
      <c r="C196" s="559" t="s">
        <v>966</v>
      </c>
      <c r="D196" s="532"/>
      <c r="E196" s="535"/>
      <c r="F196" s="539"/>
      <c r="G196" s="539"/>
      <c r="H196" s="532"/>
      <c r="I196" s="513"/>
      <c r="J196" s="513"/>
      <c r="K196" s="513"/>
      <c r="L196" s="513"/>
      <c r="M196" s="513"/>
      <c r="N196" s="513"/>
      <c r="O196" s="513"/>
      <c r="P196" s="513"/>
    </row>
    <row r="197" spans="1:16">
      <c r="A197" s="513"/>
      <c r="B197" s="543"/>
      <c r="C197" s="544" t="s">
        <v>728</v>
      </c>
      <c r="D197" s="544"/>
      <c r="E197" s="545"/>
      <c r="F197" s="545">
        <f>SUM(F191:F194)</f>
        <v>0</v>
      </c>
      <c r="G197" s="545">
        <f>SUM(G191:G194)</f>
        <v>0</v>
      </c>
      <c r="H197" s="546"/>
      <c r="I197" s="513"/>
      <c r="J197" s="513"/>
      <c r="K197" s="513"/>
      <c r="L197" s="513"/>
      <c r="M197" s="513"/>
      <c r="N197" s="513"/>
      <c r="O197" s="513"/>
      <c r="P197" s="513"/>
    </row>
    <row r="198" spans="1:16" ht="12">
      <c r="A198" s="513"/>
      <c r="B198" s="547" t="s">
        <v>4291</v>
      </c>
      <c r="C198" s="548"/>
      <c r="D198" s="548"/>
      <c r="E198" s="548"/>
      <c r="F198" s="548"/>
      <c r="G198" s="548"/>
      <c r="H198" s="548"/>
      <c r="I198" s="513"/>
      <c r="J198" s="513"/>
      <c r="K198" s="513"/>
      <c r="L198" s="513"/>
      <c r="M198" s="513"/>
      <c r="N198" s="513"/>
      <c r="O198" s="513"/>
      <c r="P198" s="513"/>
    </row>
    <row r="199" spans="1:16" ht="33.75">
      <c r="A199" s="513"/>
      <c r="B199" s="560">
        <v>66</v>
      </c>
      <c r="C199" s="533" t="s">
        <v>729</v>
      </c>
      <c r="D199" s="560" t="s">
        <v>680</v>
      </c>
      <c r="E199" s="535"/>
      <c r="F199" s="532"/>
      <c r="G199" s="532"/>
      <c r="H199" s="532"/>
      <c r="I199" s="513"/>
      <c r="J199" s="513"/>
      <c r="K199" s="513"/>
      <c r="L199" s="513"/>
      <c r="M199" s="513"/>
      <c r="N199" s="513"/>
      <c r="O199" s="513"/>
      <c r="P199" s="513"/>
    </row>
    <row r="200" spans="1:16" ht="33.75">
      <c r="A200" s="513"/>
      <c r="B200" s="560">
        <v>67</v>
      </c>
      <c r="C200" s="533" t="s">
        <v>730</v>
      </c>
      <c r="D200" s="560" t="s">
        <v>681</v>
      </c>
      <c r="E200" s="535"/>
      <c r="F200" s="532"/>
      <c r="G200" s="532"/>
      <c r="H200" s="532"/>
      <c r="I200" s="513"/>
      <c r="J200" s="513"/>
      <c r="K200" s="513"/>
      <c r="L200" s="513"/>
      <c r="M200" s="513"/>
      <c r="N200" s="513"/>
      <c r="O200" s="513"/>
      <c r="P200" s="513"/>
    </row>
    <row r="201" spans="1:16" ht="78.75">
      <c r="A201" s="513"/>
      <c r="B201" s="560">
        <v>68</v>
      </c>
      <c r="C201" s="533" t="s">
        <v>731</v>
      </c>
      <c r="D201" s="560" t="s">
        <v>967</v>
      </c>
      <c r="E201" s="535"/>
      <c r="F201" s="532"/>
      <c r="G201" s="532"/>
      <c r="H201" s="532"/>
      <c r="I201" s="513"/>
      <c r="J201" s="513"/>
      <c r="K201" s="513"/>
      <c r="L201" s="513"/>
      <c r="M201" s="513"/>
      <c r="N201" s="513"/>
      <c r="O201" s="513"/>
      <c r="P201" s="513"/>
    </row>
    <row r="202" spans="1:16">
      <c r="A202" s="513"/>
      <c r="B202" s="560">
        <v>69</v>
      </c>
      <c r="C202" s="533" t="s">
        <v>706</v>
      </c>
      <c r="D202" s="560" t="s">
        <v>682</v>
      </c>
      <c r="E202" s="535"/>
      <c r="F202" s="532"/>
      <c r="G202" s="532"/>
      <c r="H202" s="532"/>
      <c r="I202" s="513"/>
      <c r="J202" s="513"/>
      <c r="K202" s="513"/>
      <c r="L202" s="513"/>
      <c r="M202" s="513"/>
      <c r="N202" s="513"/>
      <c r="O202" s="513"/>
      <c r="P202" s="513"/>
    </row>
    <row r="203" spans="1:16">
      <c r="A203" s="513"/>
      <c r="B203" s="543"/>
      <c r="C203" s="544" t="s">
        <v>542</v>
      </c>
      <c r="D203" s="544"/>
      <c r="E203" s="545"/>
      <c r="F203" s="545">
        <f>SUM(F199:F202)</f>
        <v>0</v>
      </c>
      <c r="G203" s="545">
        <f>SUM(G199:G202)</f>
        <v>0</v>
      </c>
      <c r="H203" s="546"/>
      <c r="I203" s="513"/>
      <c r="J203" s="513"/>
      <c r="K203" s="513"/>
      <c r="L203" s="513"/>
      <c r="M203" s="513"/>
      <c r="N203" s="513"/>
      <c r="O203" s="513"/>
      <c r="P203" s="513"/>
    </row>
    <row r="204" spans="1:16">
      <c r="A204" s="513"/>
      <c r="B204" s="561" t="s">
        <v>732</v>
      </c>
      <c r="C204" s="562" t="s">
        <v>733</v>
      </c>
      <c r="D204" s="561"/>
      <c r="E204" s="513"/>
      <c r="F204" s="514"/>
      <c r="G204" s="514"/>
      <c r="H204" s="514"/>
      <c r="I204" s="513"/>
      <c r="J204" s="513"/>
      <c r="K204" s="513"/>
      <c r="L204" s="513"/>
      <c r="M204" s="513"/>
      <c r="N204" s="513"/>
      <c r="O204" s="513"/>
      <c r="P204" s="513"/>
    </row>
    <row r="205" spans="1:16">
      <c r="A205" s="513"/>
      <c r="B205" s="513"/>
      <c r="C205" s="513"/>
      <c r="D205" s="513"/>
      <c r="E205" s="513"/>
      <c r="F205" s="514"/>
      <c r="G205" s="514"/>
      <c r="H205" s="514"/>
      <c r="I205" s="513"/>
      <c r="J205" s="513"/>
      <c r="K205" s="513"/>
      <c r="L205" s="513"/>
      <c r="M205" s="513"/>
      <c r="N205" s="513"/>
      <c r="O205" s="513"/>
      <c r="P205" s="513"/>
    </row>
    <row r="206" spans="1:16">
      <c r="A206" s="513"/>
      <c r="B206" s="563" t="s">
        <v>519</v>
      </c>
      <c r="C206" s="564"/>
      <c r="D206" s="564"/>
      <c r="E206" s="564"/>
      <c r="F206" s="564"/>
      <c r="G206" s="564"/>
      <c r="H206" s="564"/>
      <c r="I206" s="513"/>
      <c r="J206" s="513"/>
      <c r="K206" s="513"/>
      <c r="L206" s="513"/>
      <c r="M206" s="513"/>
      <c r="N206" s="513"/>
      <c r="O206" s="513"/>
      <c r="P206" s="513"/>
    </row>
    <row r="207" spans="1:16">
      <c r="A207" s="513"/>
      <c r="B207" s="564"/>
      <c r="C207" s="564"/>
      <c r="D207" s="564"/>
      <c r="E207" s="564"/>
      <c r="F207" s="564"/>
      <c r="G207" s="564"/>
      <c r="H207" s="513"/>
      <c r="I207" s="513"/>
      <c r="J207" s="513"/>
      <c r="K207" s="513"/>
      <c r="L207" s="513"/>
      <c r="M207" s="513"/>
      <c r="N207" s="513"/>
      <c r="O207" s="513"/>
      <c r="P207" s="513"/>
    </row>
    <row r="208" spans="1:16">
      <c r="A208" s="513"/>
      <c r="B208" s="1320" t="s">
        <v>543</v>
      </c>
      <c r="C208" s="1320"/>
      <c r="D208" s="1320"/>
      <c r="E208" s="1320"/>
      <c r="F208" s="1320"/>
      <c r="G208" s="1320"/>
      <c r="H208" s="1320"/>
      <c r="I208" s="513"/>
      <c r="J208" s="513"/>
      <c r="K208" s="513"/>
      <c r="L208" s="513"/>
      <c r="M208" s="513"/>
      <c r="N208" s="513"/>
      <c r="O208" s="513"/>
      <c r="P208" s="513"/>
    </row>
    <row r="209" spans="1:16">
      <c r="A209" s="513"/>
      <c r="B209" s="566" t="s">
        <v>544</v>
      </c>
      <c r="C209" s="1320" t="s">
        <v>545</v>
      </c>
      <c r="D209" s="1320"/>
      <c r="E209" s="1320"/>
      <c r="F209" s="1320"/>
      <c r="G209" s="1320"/>
      <c r="H209" s="1320"/>
      <c r="I209" s="513"/>
      <c r="J209" s="513"/>
      <c r="K209" s="513"/>
      <c r="L209" s="513"/>
      <c r="M209" s="513"/>
      <c r="N209" s="513"/>
      <c r="O209" s="513"/>
      <c r="P209" s="513"/>
    </row>
    <row r="210" spans="1:16">
      <c r="A210" s="513"/>
      <c r="B210" s="566" t="s">
        <v>546</v>
      </c>
      <c r="C210" s="1320" t="s">
        <v>547</v>
      </c>
      <c r="D210" s="1320"/>
      <c r="E210" s="1320"/>
      <c r="F210" s="1320"/>
      <c r="G210" s="1320"/>
      <c r="H210" s="1320"/>
      <c r="I210" s="513"/>
      <c r="J210" s="513"/>
      <c r="K210" s="513"/>
      <c r="L210" s="513"/>
      <c r="M210" s="513"/>
      <c r="N210" s="513"/>
      <c r="O210" s="513"/>
      <c r="P210" s="513"/>
    </row>
    <row r="211" spans="1:16">
      <c r="A211" s="513"/>
      <c r="B211" s="566" t="s">
        <v>548</v>
      </c>
      <c r="C211" s="1320" t="s">
        <v>1429</v>
      </c>
      <c r="D211" s="1320"/>
      <c r="E211" s="1320"/>
      <c r="F211" s="1320"/>
      <c r="G211" s="1320"/>
      <c r="H211" s="1320"/>
      <c r="I211" s="513"/>
      <c r="J211" s="513"/>
      <c r="K211" s="513"/>
      <c r="L211" s="513"/>
      <c r="M211" s="513"/>
      <c r="N211" s="513"/>
      <c r="O211" s="513"/>
      <c r="P211" s="513"/>
    </row>
    <row r="212" spans="1:16">
      <c r="A212" s="513"/>
      <c r="B212" s="566" t="s">
        <v>549</v>
      </c>
      <c r="C212" s="1320" t="s">
        <v>550</v>
      </c>
      <c r="D212" s="1320"/>
      <c r="E212" s="1320"/>
      <c r="F212" s="1320"/>
      <c r="G212" s="1320"/>
      <c r="H212" s="1320"/>
      <c r="I212" s="513"/>
      <c r="J212" s="513"/>
      <c r="K212" s="513"/>
      <c r="L212" s="513"/>
      <c r="M212" s="513"/>
      <c r="N212" s="513"/>
      <c r="O212" s="513"/>
      <c r="P212" s="513"/>
    </row>
    <row r="213" spans="1:16">
      <c r="A213" s="513"/>
      <c r="B213" s="566" t="s">
        <v>551</v>
      </c>
      <c r="C213" s="1320" t="s">
        <v>552</v>
      </c>
      <c r="D213" s="1320"/>
      <c r="E213" s="1320"/>
      <c r="F213" s="1320"/>
      <c r="G213" s="1320"/>
      <c r="H213" s="1320"/>
      <c r="I213" s="513"/>
      <c r="J213" s="513"/>
      <c r="K213" s="513"/>
      <c r="L213" s="513"/>
      <c r="M213" s="513"/>
      <c r="N213" s="513"/>
      <c r="O213" s="513"/>
      <c r="P213" s="513"/>
    </row>
    <row r="214" spans="1:16">
      <c r="A214" s="513"/>
      <c r="B214" s="566" t="s">
        <v>553</v>
      </c>
      <c r="C214" s="1320" t="s">
        <v>554</v>
      </c>
      <c r="D214" s="1320"/>
      <c r="E214" s="1320"/>
      <c r="F214" s="1320"/>
      <c r="G214" s="1320"/>
      <c r="H214" s="1320"/>
      <c r="I214" s="513"/>
      <c r="J214" s="513"/>
      <c r="K214" s="513"/>
      <c r="L214" s="513"/>
      <c r="M214" s="513"/>
      <c r="N214" s="513"/>
      <c r="O214" s="513"/>
      <c r="P214" s="513"/>
    </row>
    <row r="215" spans="1:16">
      <c r="A215" s="513"/>
      <c r="B215" s="566" t="s">
        <v>555</v>
      </c>
      <c r="C215" s="1320" t="s">
        <v>556</v>
      </c>
      <c r="D215" s="1320"/>
      <c r="E215" s="1320"/>
      <c r="F215" s="1320"/>
      <c r="G215" s="1320"/>
      <c r="H215" s="1320"/>
      <c r="I215" s="513"/>
      <c r="J215" s="513"/>
      <c r="K215" s="513"/>
      <c r="L215" s="513"/>
      <c r="M215" s="513"/>
      <c r="N215" s="513"/>
      <c r="O215" s="513"/>
      <c r="P215" s="513"/>
    </row>
    <row r="216" spans="1:16">
      <c r="A216" s="513"/>
      <c r="B216" s="565"/>
      <c r="C216" s="565"/>
      <c r="D216" s="565"/>
      <c r="E216" s="565"/>
      <c r="F216" s="565"/>
      <c r="G216" s="565"/>
      <c r="H216" s="513"/>
      <c r="I216" s="513"/>
      <c r="J216" s="513"/>
      <c r="K216" s="513"/>
      <c r="L216" s="513"/>
      <c r="M216" s="513"/>
      <c r="N216" s="513"/>
      <c r="O216" s="513"/>
      <c r="P216" s="513"/>
    </row>
    <row r="217" spans="1:16">
      <c r="A217" s="513"/>
      <c r="B217" s="565"/>
      <c r="C217" s="567" t="s">
        <v>520</v>
      </c>
      <c r="D217" s="1328"/>
      <c r="E217" s="1328"/>
      <c r="F217" s="1328"/>
      <c r="G217" s="565"/>
      <c r="H217" s="513"/>
      <c r="I217" s="513"/>
      <c r="J217" s="513"/>
      <c r="K217" s="513"/>
      <c r="L217" s="513"/>
      <c r="M217" s="513"/>
      <c r="N217" s="513"/>
      <c r="O217" s="513"/>
      <c r="P217" s="513"/>
    </row>
    <row r="218" spans="1:16">
      <c r="A218" s="513"/>
      <c r="B218" s="565"/>
      <c r="C218" s="567" t="s">
        <v>521</v>
      </c>
      <c r="D218" s="1328"/>
      <c r="E218" s="1328"/>
      <c r="F218" s="1328"/>
      <c r="G218" s="565"/>
      <c r="H218" s="513"/>
      <c r="I218" s="513"/>
      <c r="J218" s="513"/>
      <c r="K218" s="513"/>
      <c r="L218" s="513"/>
      <c r="M218" s="513"/>
      <c r="N218" s="513"/>
      <c r="O218" s="513"/>
      <c r="P218" s="513"/>
    </row>
    <row r="219" spans="1:16">
      <c r="A219" s="513"/>
      <c r="B219" s="565"/>
      <c r="C219" s="567" t="s">
        <v>370</v>
      </c>
      <c r="D219" s="1329"/>
      <c r="E219" s="1328"/>
      <c r="F219" s="1328"/>
      <c r="G219" s="565"/>
      <c r="H219" s="513"/>
      <c r="I219" s="513"/>
      <c r="J219" s="513"/>
      <c r="K219" s="513"/>
      <c r="L219" s="513"/>
      <c r="M219" s="513"/>
      <c r="N219" s="513"/>
      <c r="O219" s="513"/>
      <c r="P219" s="513"/>
    </row>
    <row r="220" spans="1:16">
      <c r="A220" s="513"/>
      <c r="B220" s="565"/>
      <c r="C220" s="567" t="s">
        <v>557</v>
      </c>
      <c r="D220" s="1328"/>
      <c r="E220" s="1328"/>
      <c r="F220" s="1328"/>
      <c r="G220" s="565"/>
      <c r="H220" s="513"/>
      <c r="I220" s="513"/>
      <c r="J220" s="513"/>
      <c r="K220" s="513"/>
      <c r="L220" s="513"/>
      <c r="M220" s="513"/>
      <c r="N220" s="513"/>
      <c r="O220" s="513"/>
      <c r="P220" s="513"/>
    </row>
    <row r="221" spans="1:16">
      <c r="A221" s="513"/>
      <c r="B221" s="565"/>
      <c r="C221" s="565"/>
      <c r="D221" s="565"/>
      <c r="E221" s="565"/>
      <c r="F221" s="565"/>
      <c r="G221" s="565"/>
      <c r="H221" s="565"/>
      <c r="I221" s="513"/>
      <c r="J221" s="513"/>
      <c r="K221" s="513"/>
      <c r="L221" s="513"/>
      <c r="M221" s="513"/>
      <c r="N221" s="513"/>
      <c r="O221" s="513"/>
      <c r="P221" s="513"/>
    </row>
    <row r="222" spans="1:16">
      <c r="A222" s="513"/>
      <c r="B222" s="1325" t="s">
        <v>558</v>
      </c>
      <c r="C222" s="1325"/>
      <c r="D222" s="1325"/>
      <c r="E222" s="1325"/>
      <c r="F222" s="1325"/>
      <c r="G222" s="1325"/>
      <c r="H222" s="1325"/>
      <c r="I222" s="513"/>
      <c r="J222" s="513"/>
      <c r="K222" s="513"/>
      <c r="L222" s="513"/>
      <c r="M222" s="513"/>
      <c r="N222" s="513"/>
      <c r="O222" s="513"/>
      <c r="P222" s="513"/>
    </row>
    <row r="223" spans="1:16">
      <c r="A223" s="513"/>
      <c r="B223" s="568"/>
      <c r="C223" s="568"/>
      <c r="D223" s="565"/>
      <c r="E223" s="565"/>
      <c r="F223" s="565"/>
      <c r="G223" s="565"/>
      <c r="H223" s="513"/>
      <c r="I223" s="513"/>
      <c r="J223" s="513"/>
      <c r="K223" s="513"/>
      <c r="L223" s="513"/>
      <c r="M223" s="513"/>
      <c r="N223" s="513"/>
      <c r="O223" s="513"/>
      <c r="P223" s="513"/>
    </row>
    <row r="224" spans="1:16">
      <c r="A224" s="513"/>
      <c r="B224" s="1326" t="s">
        <v>734</v>
      </c>
      <c r="C224" s="1326"/>
      <c r="D224" s="1326"/>
      <c r="E224" s="1326"/>
      <c r="F224" s="1326"/>
      <c r="G224" s="1326"/>
      <c r="H224" s="1326"/>
      <c r="I224" s="513"/>
      <c r="J224" s="513"/>
      <c r="K224" s="513"/>
      <c r="L224" s="513"/>
      <c r="M224" s="513"/>
      <c r="N224" s="513"/>
      <c r="O224" s="513"/>
      <c r="P224" s="513"/>
    </row>
    <row r="225" spans="1:23">
      <c r="A225" s="513"/>
      <c r="B225" s="568"/>
      <c r="C225" s="565"/>
      <c r="D225" s="565"/>
      <c r="E225" s="565"/>
      <c r="F225" s="565"/>
      <c r="G225" s="565"/>
      <c r="H225" s="513"/>
      <c r="I225" s="513"/>
      <c r="J225" s="513"/>
      <c r="K225" s="513"/>
      <c r="L225" s="513"/>
      <c r="M225" s="513"/>
      <c r="N225" s="513"/>
      <c r="O225" s="513"/>
      <c r="P225" s="513"/>
    </row>
    <row r="226" spans="1:23">
      <c r="A226" s="513"/>
      <c r="B226" s="1327" t="s">
        <v>735</v>
      </c>
      <c r="C226" s="1327"/>
      <c r="D226" s="1327"/>
      <c r="E226" s="1327"/>
      <c r="F226" s="1327"/>
      <c r="G226" s="1327"/>
      <c r="H226" s="1327"/>
      <c r="I226" s="513"/>
      <c r="J226" s="513"/>
      <c r="K226" s="513"/>
      <c r="L226" s="513"/>
      <c r="M226" s="513"/>
      <c r="N226" s="513"/>
      <c r="O226" s="513"/>
      <c r="P226" s="513"/>
    </row>
    <row r="227" spans="1:23">
      <c r="A227" s="513"/>
      <c r="B227" s="565"/>
      <c r="C227" s="565"/>
      <c r="D227" s="565"/>
      <c r="E227" s="565"/>
      <c r="F227" s="565"/>
      <c r="G227" s="565"/>
      <c r="H227" s="513"/>
      <c r="I227" s="513"/>
      <c r="J227" s="513"/>
      <c r="K227" s="513"/>
      <c r="L227" s="513"/>
      <c r="M227" s="513"/>
      <c r="N227" s="513"/>
      <c r="O227" s="513"/>
      <c r="P227" s="513"/>
    </row>
    <row r="228" spans="1:23">
      <c r="A228" s="513"/>
      <c r="B228" s="565"/>
      <c r="C228" s="567" t="s">
        <v>736</v>
      </c>
      <c r="D228" s="1328"/>
      <c r="E228" s="1328"/>
      <c r="F228" s="1328"/>
      <c r="G228" s="565"/>
      <c r="H228" s="513"/>
      <c r="I228" s="513"/>
      <c r="J228" s="513"/>
      <c r="K228" s="513"/>
      <c r="L228" s="513"/>
      <c r="M228" s="513"/>
      <c r="N228" s="513"/>
      <c r="O228" s="513"/>
      <c r="P228" s="513"/>
    </row>
    <row r="229" spans="1:23">
      <c r="A229" s="513"/>
      <c r="B229" s="565"/>
      <c r="C229" s="567" t="s">
        <v>737</v>
      </c>
      <c r="D229" s="1328"/>
      <c r="E229" s="1328"/>
      <c r="F229" s="1328"/>
      <c r="G229" s="565"/>
      <c r="H229" s="513"/>
      <c r="I229" s="513"/>
      <c r="J229" s="513"/>
      <c r="K229" s="513"/>
      <c r="L229" s="513"/>
      <c r="M229" s="513"/>
      <c r="N229" s="513"/>
      <c r="O229" s="513"/>
      <c r="P229" s="513"/>
    </row>
    <row r="230" spans="1:23" ht="33.75">
      <c r="A230" s="513"/>
      <c r="B230" s="565"/>
      <c r="C230" s="567" t="s">
        <v>738</v>
      </c>
      <c r="D230" s="1328"/>
      <c r="E230" s="1328"/>
      <c r="F230" s="1328"/>
      <c r="G230" s="565"/>
      <c r="H230" s="513"/>
      <c r="I230" s="513"/>
      <c r="J230" s="513"/>
      <c r="K230" s="513"/>
      <c r="L230" s="513"/>
      <c r="M230" s="513"/>
      <c r="N230" s="513"/>
      <c r="O230" s="513"/>
      <c r="P230" s="513"/>
    </row>
    <row r="231" spans="1:23">
      <c r="A231" s="513"/>
      <c r="B231" s="565"/>
      <c r="C231" s="567" t="s">
        <v>739</v>
      </c>
      <c r="D231" s="1328"/>
      <c r="E231" s="1328"/>
      <c r="F231" s="1328"/>
      <c r="G231" s="565"/>
      <c r="H231" s="513"/>
      <c r="I231" s="513"/>
      <c r="J231" s="513"/>
      <c r="K231" s="513"/>
      <c r="L231" s="513"/>
      <c r="M231" s="513"/>
      <c r="N231" s="513"/>
      <c r="O231" s="513"/>
      <c r="P231" s="513"/>
    </row>
    <row r="232" spans="1:23">
      <c r="A232" s="513"/>
      <c r="B232" s="565"/>
      <c r="C232" s="567" t="s">
        <v>740</v>
      </c>
      <c r="D232" s="1328"/>
      <c r="E232" s="1328"/>
      <c r="F232" s="1328"/>
      <c r="G232" s="565"/>
      <c r="H232" s="513"/>
      <c r="I232" s="513"/>
      <c r="J232" s="513"/>
      <c r="K232" s="513"/>
      <c r="L232" s="513"/>
      <c r="M232" s="513"/>
      <c r="N232" s="513"/>
      <c r="O232" s="513"/>
      <c r="P232" s="513"/>
    </row>
    <row r="233" spans="1:23">
      <c r="A233" s="513"/>
      <c r="B233" s="565"/>
      <c r="C233" s="567" t="s">
        <v>370</v>
      </c>
      <c r="D233" s="1328"/>
      <c r="E233" s="1328"/>
      <c r="F233" s="1328"/>
      <c r="G233" s="565"/>
      <c r="H233" s="513"/>
      <c r="I233" s="513"/>
      <c r="J233" s="513"/>
      <c r="K233" s="513"/>
      <c r="L233" s="513"/>
      <c r="M233" s="513"/>
      <c r="N233" s="513"/>
      <c r="O233" s="513"/>
      <c r="P233" s="513"/>
    </row>
    <row r="234" spans="1:23">
      <c r="A234" s="513"/>
      <c r="B234" s="565"/>
      <c r="C234" s="567" t="s">
        <v>522</v>
      </c>
      <c r="D234" s="1328"/>
      <c r="E234" s="1328"/>
      <c r="F234" s="1328"/>
      <c r="G234" s="565"/>
      <c r="H234" s="565"/>
      <c r="I234" s="513"/>
      <c r="J234" s="513"/>
      <c r="K234" s="513"/>
      <c r="L234" s="513"/>
      <c r="M234" s="513"/>
      <c r="N234" s="513"/>
      <c r="O234" s="513"/>
      <c r="P234" s="513"/>
    </row>
    <row r="235" spans="1:23">
      <c r="A235" s="513"/>
      <c r="B235" s="565"/>
      <c r="C235" s="513"/>
      <c r="D235" s="568"/>
      <c r="E235" s="514"/>
      <c r="F235" s="565"/>
      <c r="G235" s="565"/>
      <c r="H235" s="513"/>
      <c r="I235" s="513"/>
      <c r="J235" s="513"/>
      <c r="K235" s="513"/>
      <c r="L235" s="513"/>
      <c r="M235" s="513"/>
      <c r="N235" s="513"/>
      <c r="O235" s="513"/>
      <c r="P235" s="513"/>
    </row>
    <row r="237" spans="1:23">
      <c r="A237" s="569"/>
      <c r="B237" s="569"/>
      <c r="C237" s="569"/>
      <c r="D237" s="569"/>
      <c r="E237" s="569"/>
      <c r="F237" s="569"/>
      <c r="G237" s="569"/>
      <c r="H237" s="569"/>
      <c r="I237" s="569"/>
      <c r="J237" s="569"/>
      <c r="K237" s="569"/>
      <c r="L237" s="569"/>
      <c r="M237" s="569"/>
      <c r="N237" s="569"/>
      <c r="O237" s="569"/>
      <c r="P237" s="569"/>
      <c r="Q237" s="569"/>
      <c r="R237" s="569"/>
      <c r="S237" s="569"/>
      <c r="T237" s="569"/>
      <c r="U237" s="569"/>
      <c r="V237" s="569"/>
      <c r="W237" s="569"/>
    </row>
    <row r="238" spans="1:23">
      <c r="A238" s="282"/>
      <c r="B238" s="1335" t="s">
        <v>559</v>
      </c>
      <c r="C238" s="1335"/>
      <c r="D238" s="1335"/>
      <c r="E238" s="1335"/>
      <c r="F238" s="1335"/>
      <c r="G238" s="1335"/>
      <c r="H238" s="1335"/>
      <c r="I238" s="1335"/>
      <c r="J238" s="1335"/>
      <c r="K238" s="1335"/>
      <c r="L238" s="282"/>
      <c r="M238" s="282"/>
      <c r="N238" s="282"/>
      <c r="O238" s="282"/>
      <c r="P238" s="282"/>
      <c r="Q238" s="282"/>
      <c r="R238" s="282"/>
      <c r="S238" s="282"/>
      <c r="T238" s="282"/>
      <c r="U238" s="282"/>
      <c r="V238" s="282"/>
      <c r="W238" s="282"/>
    </row>
    <row r="239" spans="1:23">
      <c r="A239" s="282"/>
      <c r="B239" s="1336" t="s">
        <v>523</v>
      </c>
      <c r="C239" s="1336"/>
      <c r="D239" s="1336"/>
      <c r="E239" s="1336"/>
      <c r="F239" s="1336"/>
      <c r="G239" s="1336"/>
      <c r="H239" s="1336"/>
      <c r="I239" s="1336"/>
      <c r="J239" s="1336"/>
      <c r="K239" s="1336"/>
      <c r="L239" s="282"/>
      <c r="M239" s="282"/>
      <c r="N239" s="282"/>
      <c r="O239" s="282"/>
      <c r="P239" s="282"/>
      <c r="Q239" s="282"/>
      <c r="R239" s="282"/>
      <c r="S239" s="282"/>
      <c r="T239" s="282"/>
      <c r="U239" s="282"/>
      <c r="V239" s="282"/>
      <c r="W239" s="282"/>
    </row>
    <row r="240" spans="1:23">
      <c r="A240" s="569"/>
      <c r="B240" s="570"/>
      <c r="C240" s="569"/>
      <c r="D240" s="569"/>
      <c r="E240" s="569"/>
      <c r="F240" s="569"/>
      <c r="G240" s="569"/>
      <c r="H240" s="569"/>
      <c r="I240" s="569"/>
      <c r="J240" s="569"/>
      <c r="K240" s="569"/>
      <c r="L240" s="569"/>
      <c r="M240" s="569"/>
      <c r="N240" s="569"/>
      <c r="O240" s="569"/>
      <c r="P240" s="569"/>
      <c r="Q240" s="569"/>
      <c r="R240" s="569"/>
      <c r="S240" s="569"/>
      <c r="T240" s="569"/>
      <c r="U240" s="569"/>
      <c r="V240" s="569"/>
      <c r="W240" s="569"/>
    </row>
    <row r="241" spans="1:23" ht="45">
      <c r="A241" s="394"/>
      <c r="B241" s="571" t="s">
        <v>378</v>
      </c>
      <c r="C241" s="571" t="s">
        <v>379</v>
      </c>
      <c r="D241" s="571" t="s">
        <v>380</v>
      </c>
      <c r="E241" s="571" t="s">
        <v>381</v>
      </c>
      <c r="F241" s="571" t="s">
        <v>373</v>
      </c>
      <c r="G241" s="571" t="s">
        <v>382</v>
      </c>
      <c r="H241" s="571" t="s">
        <v>4292</v>
      </c>
      <c r="I241" s="571" t="s">
        <v>383</v>
      </c>
      <c r="J241" s="571" t="s">
        <v>4293</v>
      </c>
      <c r="K241" s="571" t="s">
        <v>384</v>
      </c>
      <c r="L241" s="394"/>
      <c r="M241" s="394"/>
      <c r="N241" s="394"/>
      <c r="O241" s="394"/>
      <c r="P241" s="394"/>
      <c r="Q241" s="394"/>
      <c r="R241" s="394"/>
      <c r="S241" s="394"/>
      <c r="T241" s="394"/>
      <c r="U241" s="394"/>
      <c r="V241" s="394"/>
      <c r="W241" s="394"/>
    </row>
    <row r="242" spans="1:23">
      <c r="A242" s="569"/>
      <c r="B242" s="572"/>
      <c r="C242" s="573"/>
      <c r="D242" s="574"/>
      <c r="E242" s="574"/>
      <c r="F242" s="574"/>
      <c r="G242" s="575"/>
      <c r="H242" s="576"/>
      <c r="I242" s="576"/>
      <c r="J242" s="576"/>
      <c r="K242" s="576"/>
      <c r="L242" s="569"/>
      <c r="M242" s="569"/>
      <c r="N242" s="569"/>
      <c r="O242" s="569"/>
      <c r="P242" s="569"/>
      <c r="Q242" s="569"/>
      <c r="R242" s="569"/>
      <c r="S242" s="569"/>
      <c r="T242" s="569"/>
      <c r="U242" s="569"/>
      <c r="V242" s="569"/>
      <c r="W242" s="569"/>
    </row>
    <row r="243" spans="1:23">
      <c r="A243" s="569"/>
      <c r="B243" s="572"/>
      <c r="C243" s="573"/>
      <c r="D243" s="574"/>
      <c r="E243" s="574"/>
      <c r="F243" s="574"/>
      <c r="G243" s="575"/>
      <c r="H243" s="576"/>
      <c r="I243" s="576"/>
      <c r="J243" s="576"/>
      <c r="K243" s="576"/>
      <c r="L243" s="569"/>
      <c r="M243" s="569"/>
      <c r="N243" s="569"/>
      <c r="O243" s="569"/>
      <c r="P243" s="569"/>
      <c r="Q243" s="569"/>
      <c r="R243" s="569"/>
      <c r="S243" s="569"/>
      <c r="T243" s="569"/>
      <c r="U243" s="569"/>
      <c r="V243" s="569"/>
      <c r="W243" s="569"/>
    </row>
    <row r="244" spans="1:23">
      <c r="A244" s="569"/>
      <c r="B244" s="572"/>
      <c r="C244" s="573"/>
      <c r="D244" s="574"/>
      <c r="E244" s="574"/>
      <c r="F244" s="574"/>
      <c r="G244" s="575"/>
      <c r="H244" s="576"/>
      <c r="I244" s="576"/>
      <c r="J244" s="576"/>
      <c r="K244" s="576"/>
      <c r="L244" s="569"/>
      <c r="M244" s="569"/>
      <c r="N244" s="569"/>
      <c r="O244" s="569"/>
      <c r="P244" s="569"/>
      <c r="Q244" s="569"/>
      <c r="R244" s="569"/>
      <c r="S244" s="569"/>
      <c r="T244" s="569"/>
      <c r="U244" s="569"/>
      <c r="V244" s="569"/>
      <c r="W244" s="569"/>
    </row>
    <row r="245" spans="1:23">
      <c r="A245" s="569"/>
      <c r="B245" s="572"/>
      <c r="C245" s="573"/>
      <c r="D245" s="574"/>
      <c r="E245" s="574"/>
      <c r="F245" s="577"/>
      <c r="G245" s="575"/>
      <c r="H245" s="576"/>
      <c r="I245" s="576"/>
      <c r="J245" s="576"/>
      <c r="K245" s="576"/>
      <c r="L245" s="569"/>
      <c r="M245" s="569"/>
      <c r="N245" s="569"/>
      <c r="O245" s="569"/>
      <c r="P245" s="569"/>
      <c r="Q245" s="569"/>
      <c r="R245" s="569"/>
      <c r="S245" s="569"/>
      <c r="T245" s="569"/>
      <c r="U245" s="569"/>
      <c r="V245" s="569"/>
      <c r="W245" s="569"/>
    </row>
    <row r="246" spans="1:23">
      <c r="A246" s="569"/>
      <c r="B246" s="572"/>
      <c r="C246" s="573"/>
      <c r="D246" s="574"/>
      <c r="E246" s="574"/>
      <c r="F246" s="574"/>
      <c r="G246" s="575"/>
      <c r="H246" s="576"/>
      <c r="I246" s="576"/>
      <c r="J246" s="576"/>
      <c r="K246" s="576"/>
      <c r="L246" s="569"/>
      <c r="M246" s="569"/>
      <c r="N246" s="569"/>
      <c r="O246" s="569"/>
      <c r="P246" s="569"/>
      <c r="Q246" s="569"/>
      <c r="R246" s="569"/>
      <c r="S246" s="569"/>
      <c r="T246" s="569"/>
      <c r="U246" s="569"/>
      <c r="V246" s="569"/>
      <c r="W246" s="569"/>
    </row>
    <row r="247" spans="1:23">
      <c r="A247" s="569"/>
      <c r="B247" s="572"/>
      <c r="C247" s="573"/>
      <c r="D247" s="574"/>
      <c r="E247" s="574"/>
      <c r="F247" s="574"/>
      <c r="G247" s="575"/>
      <c r="H247" s="576"/>
      <c r="I247" s="576"/>
      <c r="J247" s="576"/>
      <c r="K247" s="576"/>
      <c r="L247" s="569"/>
      <c r="M247" s="569"/>
      <c r="N247" s="569"/>
      <c r="O247" s="569"/>
      <c r="P247" s="569"/>
      <c r="Q247" s="569"/>
      <c r="R247" s="569"/>
      <c r="S247" s="569"/>
      <c r="T247" s="569"/>
      <c r="U247" s="569"/>
      <c r="V247" s="569"/>
      <c r="W247" s="569"/>
    </row>
    <row r="248" spans="1:23">
      <c r="A248" s="569"/>
      <c r="B248" s="572"/>
      <c r="C248" s="573"/>
      <c r="D248" s="574"/>
      <c r="E248" s="574"/>
      <c r="F248" s="574"/>
      <c r="G248" s="575"/>
      <c r="H248" s="576"/>
      <c r="I248" s="576"/>
      <c r="J248" s="576"/>
      <c r="K248" s="576"/>
      <c r="L248" s="569"/>
      <c r="M248" s="569"/>
      <c r="N248" s="569"/>
      <c r="O248" s="569"/>
      <c r="P248" s="569"/>
      <c r="Q248" s="569"/>
      <c r="R248" s="569"/>
      <c r="S248" s="569"/>
      <c r="T248" s="569"/>
      <c r="U248" s="569"/>
      <c r="V248" s="569"/>
      <c r="W248" s="569"/>
    </row>
    <row r="249" spans="1:23">
      <c r="A249" s="569"/>
      <c r="B249" s="572"/>
      <c r="C249" s="573"/>
      <c r="D249" s="574"/>
      <c r="E249" s="574"/>
      <c r="F249" s="574"/>
      <c r="G249" s="575"/>
      <c r="H249" s="576"/>
      <c r="I249" s="576"/>
      <c r="J249" s="576"/>
      <c r="K249" s="576"/>
      <c r="L249" s="569"/>
      <c r="M249" s="569"/>
      <c r="N249" s="569"/>
      <c r="O249" s="569"/>
      <c r="P249" s="569"/>
      <c r="Q249" s="569"/>
      <c r="R249" s="569"/>
      <c r="S249" s="569"/>
      <c r="T249" s="569"/>
      <c r="U249" s="569"/>
      <c r="V249" s="569"/>
      <c r="W249" s="569"/>
    </row>
    <row r="250" spans="1:23">
      <c r="A250" s="569"/>
      <c r="B250" s="572"/>
      <c r="C250" s="573"/>
      <c r="D250" s="574"/>
      <c r="E250" s="574"/>
      <c r="F250" s="574"/>
      <c r="G250" s="575"/>
      <c r="H250" s="576"/>
      <c r="I250" s="576"/>
      <c r="J250" s="576"/>
      <c r="K250" s="576"/>
      <c r="L250" s="569"/>
      <c r="M250" s="569"/>
      <c r="N250" s="569"/>
      <c r="O250" s="569"/>
      <c r="P250" s="569"/>
      <c r="Q250" s="569"/>
      <c r="R250" s="569"/>
      <c r="S250" s="569"/>
      <c r="T250" s="569"/>
      <c r="U250" s="569"/>
      <c r="V250" s="569"/>
      <c r="W250" s="569"/>
    </row>
    <row r="251" spans="1:23">
      <c r="A251" s="569"/>
      <c r="B251" s="572"/>
      <c r="C251" s="573"/>
      <c r="D251" s="574"/>
      <c r="E251" s="574"/>
      <c r="F251" s="574"/>
      <c r="G251" s="575"/>
      <c r="H251" s="576"/>
      <c r="I251" s="576"/>
      <c r="J251" s="576"/>
      <c r="K251" s="576"/>
      <c r="L251" s="569"/>
      <c r="M251" s="569"/>
      <c r="N251" s="569"/>
      <c r="O251" s="569"/>
      <c r="P251" s="569"/>
      <c r="Q251" s="569"/>
      <c r="R251" s="569"/>
      <c r="S251" s="569"/>
      <c r="T251" s="569"/>
      <c r="U251" s="569"/>
      <c r="V251" s="569"/>
      <c r="W251" s="569"/>
    </row>
    <row r="252" spans="1:23">
      <c r="A252" s="569"/>
      <c r="B252" s="572"/>
      <c r="C252" s="573"/>
      <c r="D252" s="574"/>
      <c r="E252" s="574"/>
      <c r="F252" s="574"/>
      <c r="G252" s="575"/>
      <c r="H252" s="576"/>
      <c r="I252" s="576"/>
      <c r="J252" s="576"/>
      <c r="K252" s="576"/>
      <c r="L252" s="569"/>
      <c r="M252" s="569"/>
      <c r="N252" s="569"/>
      <c r="O252" s="569"/>
      <c r="P252" s="569"/>
      <c r="Q252" s="569"/>
      <c r="R252" s="569"/>
      <c r="S252" s="569"/>
      <c r="T252" s="569"/>
      <c r="U252" s="569"/>
      <c r="V252" s="569"/>
      <c r="W252" s="569"/>
    </row>
    <row r="253" spans="1:23">
      <c r="A253" s="569"/>
      <c r="B253" s="572"/>
      <c r="C253" s="573"/>
      <c r="D253" s="574"/>
      <c r="E253" s="574"/>
      <c r="F253" s="574"/>
      <c r="G253" s="575"/>
      <c r="H253" s="576"/>
      <c r="I253" s="576"/>
      <c r="J253" s="576"/>
      <c r="K253" s="576"/>
      <c r="L253" s="569"/>
      <c r="M253" s="569"/>
      <c r="N253" s="569"/>
      <c r="O253" s="569"/>
      <c r="P253" s="569"/>
      <c r="Q253" s="569"/>
      <c r="R253" s="569"/>
      <c r="S253" s="569"/>
      <c r="T253" s="569"/>
      <c r="U253" s="569"/>
      <c r="V253" s="569"/>
      <c r="W253" s="569"/>
    </row>
    <row r="254" spans="1:23">
      <c r="A254" s="569"/>
      <c r="B254" s="572"/>
      <c r="C254" s="573"/>
      <c r="D254" s="574"/>
      <c r="E254" s="574"/>
      <c r="F254" s="574"/>
      <c r="G254" s="575"/>
      <c r="H254" s="576"/>
      <c r="I254" s="576"/>
      <c r="J254" s="576"/>
      <c r="K254" s="576"/>
      <c r="L254" s="569"/>
      <c r="M254" s="569"/>
      <c r="N254" s="569"/>
      <c r="O254" s="569"/>
      <c r="P254" s="569"/>
      <c r="Q254" s="569"/>
      <c r="R254" s="569"/>
      <c r="S254" s="569"/>
      <c r="T254" s="569"/>
      <c r="U254" s="569"/>
      <c r="V254" s="569"/>
      <c r="W254" s="569"/>
    </row>
    <row r="255" spans="1:23">
      <c r="A255" s="569"/>
      <c r="B255" s="572"/>
      <c r="C255" s="573"/>
      <c r="D255" s="574"/>
      <c r="E255" s="574"/>
      <c r="F255" s="574"/>
      <c r="G255" s="575"/>
      <c r="H255" s="576"/>
      <c r="I255" s="576"/>
      <c r="J255" s="576"/>
      <c r="K255" s="576"/>
      <c r="L255" s="569"/>
      <c r="M255" s="569"/>
      <c r="N255" s="569"/>
      <c r="O255" s="569"/>
      <c r="P255" s="569"/>
      <c r="Q255" s="569"/>
      <c r="R255" s="569"/>
      <c r="S255" s="569"/>
      <c r="T255" s="569"/>
      <c r="U255" s="569"/>
      <c r="V255" s="569"/>
      <c r="W255" s="569"/>
    </row>
    <row r="256" spans="1:23">
      <c r="A256" s="569"/>
      <c r="B256" s="572"/>
      <c r="C256" s="573"/>
      <c r="D256" s="574"/>
      <c r="E256" s="574"/>
      <c r="F256" s="574"/>
      <c r="G256" s="575"/>
      <c r="H256" s="576"/>
      <c r="I256" s="576"/>
      <c r="J256" s="576"/>
      <c r="K256" s="576"/>
      <c r="L256" s="569"/>
      <c r="M256" s="569"/>
      <c r="N256" s="569"/>
      <c r="O256" s="569"/>
      <c r="P256" s="569"/>
      <c r="Q256" s="569"/>
      <c r="R256" s="569"/>
      <c r="S256" s="569"/>
      <c r="T256" s="569"/>
      <c r="U256" s="569"/>
      <c r="V256" s="569"/>
      <c r="W256" s="569"/>
    </row>
    <row r="257" spans="1:23" ht="12">
      <c r="A257" s="569"/>
      <c r="B257" s="571" t="s">
        <v>164</v>
      </c>
      <c r="C257" s="571"/>
      <c r="D257" s="578">
        <f>SUM(D242:D256)</f>
        <v>0</v>
      </c>
      <c r="E257" s="578">
        <f>SUM(E242:E256)</f>
        <v>0</v>
      </c>
      <c r="F257" s="578">
        <f>SUM(F242:F256)</f>
        <v>0</v>
      </c>
      <c r="G257" s="155"/>
      <c r="H257" s="569"/>
      <c r="I257" s="569"/>
      <c r="J257" s="569"/>
      <c r="K257" s="569"/>
      <c r="L257" s="569"/>
      <c r="M257" s="569"/>
      <c r="N257" s="569"/>
      <c r="O257" s="569"/>
      <c r="P257" s="569"/>
      <c r="Q257" s="569"/>
      <c r="R257" s="569"/>
      <c r="S257" s="569"/>
      <c r="T257" s="569"/>
      <c r="U257" s="569"/>
      <c r="V257" s="569"/>
      <c r="W257" s="569"/>
    </row>
    <row r="258" spans="1:23">
      <c r="A258" s="569"/>
      <c r="B258" s="579" t="s">
        <v>560</v>
      </c>
      <c r="C258" s="580"/>
      <c r="D258" s="580"/>
      <c r="E258" s="580"/>
      <c r="F258" s="580"/>
      <c r="G258" s="580"/>
      <c r="H258" s="569"/>
      <c r="I258" s="569"/>
      <c r="J258" s="569"/>
      <c r="K258" s="569"/>
      <c r="L258" s="569"/>
      <c r="M258" s="569"/>
      <c r="N258" s="569"/>
      <c r="O258" s="569"/>
      <c r="P258" s="569"/>
      <c r="Q258" s="569"/>
      <c r="R258" s="569"/>
      <c r="S258" s="569"/>
      <c r="T258" s="569"/>
      <c r="U258" s="569"/>
      <c r="V258" s="569"/>
      <c r="W258" s="569"/>
    </row>
    <row r="259" spans="1:23">
      <c r="A259" s="569"/>
      <c r="B259" s="581" t="s">
        <v>4294</v>
      </c>
      <c r="C259" s="581"/>
      <c r="D259" s="581"/>
      <c r="E259" s="581"/>
      <c r="F259" s="581"/>
      <c r="G259" s="581"/>
      <c r="H259" s="581"/>
      <c r="I259" s="569"/>
      <c r="J259" s="569"/>
      <c r="K259" s="569"/>
      <c r="L259" s="569"/>
      <c r="M259" s="569"/>
      <c r="N259" s="569"/>
      <c r="O259" s="569"/>
      <c r="P259" s="569"/>
      <c r="Q259" s="569"/>
      <c r="R259" s="569"/>
      <c r="S259" s="569"/>
      <c r="T259" s="569"/>
      <c r="U259" s="569"/>
      <c r="V259" s="569"/>
      <c r="W259" s="569"/>
    </row>
    <row r="260" spans="1:23">
      <c r="A260" s="569"/>
      <c r="B260" s="581" t="s">
        <v>519</v>
      </c>
      <c r="C260" s="581"/>
      <c r="D260" s="581"/>
      <c r="E260" s="581"/>
      <c r="F260" s="581"/>
      <c r="G260" s="581"/>
      <c r="H260" s="282"/>
      <c r="I260" s="569"/>
      <c r="J260" s="569"/>
      <c r="K260" s="569"/>
      <c r="L260" s="569"/>
      <c r="M260" s="569"/>
      <c r="N260" s="569"/>
      <c r="O260" s="569"/>
      <c r="P260" s="569"/>
      <c r="Q260" s="569"/>
      <c r="R260" s="569"/>
      <c r="S260" s="569"/>
      <c r="T260" s="569"/>
      <c r="U260" s="569"/>
      <c r="V260" s="569"/>
      <c r="W260" s="569"/>
    </row>
    <row r="261" spans="1:23">
      <c r="A261" s="569"/>
      <c r="B261" s="1330"/>
      <c r="C261" s="1330"/>
      <c r="D261" s="1330"/>
      <c r="E261" s="1330"/>
      <c r="F261" s="1330"/>
      <c r="G261" s="1330"/>
      <c r="H261" s="1330"/>
      <c r="I261" s="569"/>
      <c r="J261" s="569"/>
      <c r="K261" s="569"/>
      <c r="L261" s="569"/>
      <c r="M261" s="569"/>
      <c r="N261" s="569"/>
      <c r="O261" s="569"/>
      <c r="P261" s="569"/>
      <c r="Q261" s="569"/>
      <c r="R261" s="569"/>
      <c r="S261" s="569"/>
      <c r="T261" s="569"/>
      <c r="U261" s="569"/>
      <c r="V261" s="569"/>
      <c r="W261" s="569"/>
    </row>
    <row r="262" spans="1:23">
      <c r="A262" s="569"/>
      <c r="B262" s="582" t="s">
        <v>561</v>
      </c>
      <c r="C262" s="582"/>
      <c r="D262" s="582"/>
      <c r="E262" s="582"/>
      <c r="F262" s="582"/>
      <c r="G262" s="582"/>
      <c r="H262" s="582"/>
      <c r="I262" s="569"/>
      <c r="J262" s="569"/>
      <c r="K262" s="569"/>
      <c r="L262" s="569"/>
      <c r="M262" s="569"/>
      <c r="N262" s="569"/>
      <c r="O262" s="569"/>
      <c r="P262" s="569"/>
      <c r="Q262" s="569"/>
      <c r="R262" s="569"/>
      <c r="S262" s="569"/>
      <c r="T262" s="569"/>
      <c r="U262" s="569"/>
      <c r="V262" s="569"/>
      <c r="W262" s="569"/>
    </row>
    <row r="263" spans="1:23">
      <c r="A263" s="569"/>
      <c r="B263" s="1330"/>
      <c r="C263" s="1330"/>
      <c r="D263" s="1330"/>
      <c r="E263" s="1330"/>
      <c r="F263" s="1330"/>
      <c r="G263" s="1330"/>
      <c r="H263" s="1330"/>
      <c r="I263" s="569"/>
      <c r="J263" s="569"/>
      <c r="K263" s="569"/>
      <c r="L263" s="569"/>
      <c r="M263" s="569"/>
      <c r="N263" s="569"/>
      <c r="O263" s="569"/>
      <c r="P263" s="569"/>
      <c r="Q263" s="569"/>
      <c r="R263" s="569"/>
      <c r="S263" s="569"/>
      <c r="T263" s="569"/>
      <c r="U263" s="569"/>
      <c r="V263" s="569"/>
      <c r="W263" s="569"/>
    </row>
    <row r="264" spans="1:23" ht="33.75">
      <c r="A264" s="569"/>
      <c r="B264" s="583" t="s">
        <v>520</v>
      </c>
      <c r="C264" s="584"/>
      <c r="D264" s="581"/>
      <c r="E264" s="581"/>
      <c r="F264" s="581"/>
      <c r="G264" s="581"/>
      <c r="H264" s="581"/>
      <c r="I264" s="569"/>
      <c r="J264" s="569"/>
      <c r="K264" s="569"/>
      <c r="L264" s="569"/>
      <c r="M264" s="569"/>
      <c r="N264" s="569"/>
      <c r="O264" s="569"/>
      <c r="P264" s="569"/>
      <c r="Q264" s="569"/>
      <c r="R264" s="569"/>
      <c r="S264" s="569"/>
      <c r="T264" s="569"/>
      <c r="U264" s="569"/>
      <c r="V264" s="569"/>
      <c r="W264" s="569"/>
    </row>
    <row r="265" spans="1:23">
      <c r="A265" s="569"/>
      <c r="B265" s="583" t="s">
        <v>521</v>
      </c>
      <c r="C265" s="584"/>
      <c r="D265" s="581"/>
      <c r="E265" s="581"/>
      <c r="F265" s="581"/>
      <c r="G265" s="581"/>
      <c r="H265" s="581"/>
      <c r="I265" s="569"/>
      <c r="J265" s="569"/>
      <c r="K265" s="569"/>
      <c r="L265" s="569"/>
      <c r="M265" s="569"/>
      <c r="N265" s="569"/>
      <c r="O265" s="569"/>
      <c r="P265" s="569"/>
      <c r="Q265" s="569"/>
      <c r="R265" s="569"/>
      <c r="S265" s="569"/>
      <c r="T265" s="569"/>
      <c r="U265" s="569"/>
      <c r="V265" s="569"/>
      <c r="W265" s="569"/>
    </row>
    <row r="266" spans="1:23">
      <c r="A266" s="569"/>
      <c r="B266" s="583" t="s">
        <v>370</v>
      </c>
      <c r="C266" s="585"/>
      <c r="D266" s="581"/>
      <c r="E266" s="581"/>
      <c r="F266" s="581"/>
      <c r="G266" s="581"/>
      <c r="H266" s="581"/>
      <c r="I266" s="569"/>
      <c r="J266" s="569"/>
      <c r="K266" s="569"/>
      <c r="L266" s="569"/>
      <c r="M266" s="569"/>
      <c r="N266" s="569"/>
      <c r="O266" s="569"/>
      <c r="P266" s="569"/>
      <c r="Q266" s="569"/>
      <c r="R266" s="569"/>
      <c r="S266" s="569"/>
      <c r="T266" s="569"/>
      <c r="U266" s="569"/>
      <c r="V266" s="569"/>
      <c r="W266" s="569"/>
    </row>
    <row r="267" spans="1:23" ht="22.5">
      <c r="A267" s="569"/>
      <c r="B267" s="583" t="s">
        <v>557</v>
      </c>
      <c r="C267" s="586"/>
      <c r="D267" s="581"/>
      <c r="E267" s="581"/>
      <c r="F267" s="581"/>
      <c r="G267" s="581"/>
      <c r="H267" s="581"/>
      <c r="I267" s="569"/>
      <c r="J267" s="569"/>
      <c r="K267" s="569"/>
      <c r="L267" s="569"/>
      <c r="M267" s="569"/>
      <c r="N267" s="569"/>
      <c r="O267" s="569"/>
      <c r="P267" s="569"/>
      <c r="Q267" s="569"/>
      <c r="R267" s="569"/>
      <c r="S267" s="569"/>
      <c r="T267" s="569"/>
      <c r="U267" s="569"/>
      <c r="V267" s="569"/>
      <c r="W267" s="569"/>
    </row>
    <row r="268" spans="1:23">
      <c r="A268" s="569"/>
      <c r="B268" s="581"/>
      <c r="C268" s="581"/>
      <c r="D268" s="581"/>
      <c r="E268" s="581"/>
      <c r="F268" s="581"/>
      <c r="G268" s="581"/>
      <c r="H268" s="581"/>
      <c r="I268" s="569"/>
      <c r="J268" s="569"/>
      <c r="K268" s="569"/>
      <c r="L268" s="569"/>
      <c r="M268" s="569"/>
      <c r="N268" s="569"/>
      <c r="O268" s="569"/>
      <c r="P268" s="569"/>
      <c r="Q268" s="569"/>
      <c r="R268" s="569"/>
      <c r="S268" s="569"/>
      <c r="T268" s="569"/>
      <c r="U268" s="569"/>
      <c r="V268" s="569"/>
      <c r="W268" s="569"/>
    </row>
    <row r="269" spans="1:23">
      <c r="A269" s="569"/>
      <c r="B269" s="581"/>
      <c r="C269" s="581"/>
      <c r="D269" s="581"/>
      <c r="E269" s="581"/>
      <c r="F269" s="581"/>
      <c r="G269" s="581"/>
      <c r="H269" s="581"/>
      <c r="I269" s="569"/>
      <c r="J269" s="569"/>
      <c r="K269" s="569"/>
      <c r="L269" s="569"/>
      <c r="M269" s="569"/>
      <c r="N269" s="569"/>
      <c r="O269" s="569"/>
      <c r="P269" s="569"/>
      <c r="Q269" s="569"/>
      <c r="R269" s="569"/>
      <c r="S269" s="569"/>
      <c r="T269" s="569"/>
      <c r="U269" s="569"/>
      <c r="V269" s="569"/>
      <c r="W269" s="569"/>
    </row>
    <row r="270" spans="1:23">
      <c r="A270" s="89"/>
      <c r="B270" s="89"/>
      <c r="C270" s="89"/>
      <c r="D270" s="89"/>
      <c r="E270" s="89"/>
      <c r="F270" s="89"/>
      <c r="G270" s="89"/>
      <c r="H270" s="89"/>
      <c r="I270" s="89"/>
      <c r="J270" s="89"/>
      <c r="K270" s="89"/>
      <c r="L270" s="89"/>
      <c r="M270" s="89"/>
      <c r="N270" s="89"/>
      <c r="O270" s="89"/>
    </row>
    <row r="271" spans="1:23">
      <c r="A271" s="89"/>
      <c r="B271" s="89"/>
      <c r="C271" s="89"/>
      <c r="D271" s="89"/>
      <c r="E271" s="89"/>
      <c r="F271" s="89"/>
      <c r="G271" s="89"/>
      <c r="H271" s="89"/>
      <c r="I271" s="89"/>
      <c r="J271" s="89"/>
      <c r="K271" s="89"/>
      <c r="L271" s="89"/>
      <c r="M271" s="89"/>
      <c r="N271" s="89"/>
      <c r="O271" s="89"/>
    </row>
    <row r="272" spans="1:23">
      <c r="A272" s="89"/>
      <c r="B272" s="89"/>
      <c r="C272" s="89"/>
      <c r="D272" s="89"/>
      <c r="E272" s="89"/>
      <c r="F272" s="89"/>
      <c r="G272" s="89"/>
      <c r="H272" s="89"/>
      <c r="I272" s="89"/>
      <c r="J272" s="89"/>
      <c r="K272" s="89"/>
      <c r="L272" s="89"/>
      <c r="M272" s="89"/>
      <c r="N272" s="89"/>
      <c r="O272" s="89"/>
    </row>
    <row r="273" spans="1:15">
      <c r="A273" s="89"/>
      <c r="B273" s="89"/>
      <c r="C273" s="89"/>
      <c r="D273" s="89"/>
      <c r="E273" s="89"/>
      <c r="F273" s="89"/>
      <c r="G273" s="89"/>
      <c r="H273" s="89"/>
      <c r="I273" s="89"/>
      <c r="J273" s="89"/>
      <c r="K273" s="89"/>
      <c r="L273" s="89"/>
      <c r="M273" s="89"/>
      <c r="N273" s="89"/>
      <c r="O273" s="89"/>
    </row>
    <row r="274" spans="1:15">
      <c r="A274" s="89"/>
      <c r="B274" s="89"/>
      <c r="C274" s="89"/>
      <c r="D274" s="89"/>
      <c r="E274" s="89"/>
      <c r="F274" s="89"/>
      <c r="G274" s="89"/>
      <c r="H274" s="89"/>
      <c r="I274" s="587"/>
      <c r="J274" s="587"/>
      <c r="K274" s="89"/>
      <c r="L274" s="89"/>
      <c r="M274" s="89"/>
      <c r="N274" s="89"/>
      <c r="O274" s="89"/>
    </row>
    <row r="275" spans="1:15">
      <c r="A275" s="89"/>
      <c r="B275" s="1331" t="s">
        <v>503</v>
      </c>
      <c r="C275" s="1331"/>
      <c r="D275" s="1331"/>
      <c r="E275" s="1331"/>
      <c r="F275" s="1331"/>
      <c r="G275" s="1331"/>
      <c r="H275" s="1331"/>
      <c r="I275" s="1331"/>
      <c r="J275" s="1331"/>
      <c r="K275" s="89"/>
      <c r="L275" s="89"/>
      <c r="M275" s="89"/>
      <c r="N275" s="89"/>
      <c r="O275" s="89"/>
    </row>
    <row r="276" spans="1:15">
      <c r="A276" s="89"/>
      <c r="B276" s="89"/>
      <c r="C276" s="89"/>
      <c r="D276" s="89"/>
      <c r="E276" s="89"/>
      <c r="F276" s="89"/>
      <c r="G276" s="89"/>
      <c r="H276" s="89"/>
      <c r="I276" s="89"/>
      <c r="J276" s="89"/>
      <c r="K276" s="89"/>
      <c r="L276" s="89"/>
      <c r="M276" s="89"/>
      <c r="N276" s="89"/>
      <c r="O276" s="89"/>
    </row>
    <row r="277" spans="1:15">
      <c r="A277" s="89"/>
      <c r="B277" s="1332" t="s">
        <v>562</v>
      </c>
      <c r="C277" s="1332"/>
      <c r="D277" s="1332"/>
      <c r="E277" s="1332"/>
      <c r="F277" s="1332"/>
      <c r="G277" s="1332"/>
      <c r="H277" s="1332"/>
      <c r="I277" s="89"/>
      <c r="J277" s="89"/>
      <c r="K277" s="89"/>
      <c r="L277" s="89"/>
      <c r="M277" s="89"/>
      <c r="N277" s="89"/>
      <c r="O277" s="89"/>
    </row>
    <row r="278" spans="1:15">
      <c r="A278" s="89"/>
      <c r="B278" s="283" t="s">
        <v>1428</v>
      </c>
      <c r="C278" s="89"/>
      <c r="D278" s="89"/>
      <c r="E278" s="89"/>
      <c r="F278" s="89"/>
      <c r="G278" s="89"/>
      <c r="H278" s="89"/>
      <c r="I278" s="89"/>
      <c r="J278" s="89"/>
      <c r="K278" s="89"/>
      <c r="L278" s="89"/>
      <c r="M278" s="89"/>
      <c r="N278" s="89"/>
      <c r="O278" s="89"/>
    </row>
    <row r="279" spans="1:15">
      <c r="A279" s="89"/>
      <c r="B279" s="89"/>
      <c r="C279" s="89"/>
      <c r="D279" s="89"/>
      <c r="E279" s="89"/>
      <c r="F279" s="89"/>
      <c r="G279" s="89"/>
      <c r="H279" s="89"/>
      <c r="I279" s="89"/>
      <c r="J279" s="89"/>
      <c r="K279" s="89"/>
      <c r="L279" s="89"/>
      <c r="M279" s="89"/>
      <c r="N279" s="89"/>
      <c r="O279" s="89"/>
    </row>
    <row r="280" spans="1:15" ht="56.25">
      <c r="A280" s="89"/>
      <c r="B280" s="588" t="s">
        <v>160</v>
      </c>
      <c r="C280" s="588" t="s">
        <v>563</v>
      </c>
      <c r="D280" s="588" t="s">
        <v>564</v>
      </c>
      <c r="E280" s="588" t="s">
        <v>1430</v>
      </c>
      <c r="F280" s="588" t="s">
        <v>565</v>
      </c>
      <c r="G280" s="588" t="s">
        <v>566</v>
      </c>
      <c r="H280" s="588" t="s">
        <v>567</v>
      </c>
      <c r="I280" s="588" t="s">
        <v>568</v>
      </c>
      <c r="J280" s="589" t="s">
        <v>1431</v>
      </c>
      <c r="K280" s="89"/>
      <c r="L280" s="89"/>
      <c r="M280" s="89"/>
      <c r="N280" s="89"/>
      <c r="O280" s="89"/>
    </row>
    <row r="281" spans="1:15">
      <c r="A281" s="89"/>
      <c r="B281" s="590"/>
      <c r="C281" s="590"/>
      <c r="D281" s="591"/>
      <c r="E281" s="592"/>
      <c r="F281" s="592"/>
      <c r="G281" s="593"/>
      <c r="H281" s="594"/>
      <c r="I281" s="595"/>
      <c r="J281" s="595"/>
      <c r="K281" s="89"/>
      <c r="L281" s="89"/>
      <c r="M281" s="89"/>
      <c r="N281" s="89"/>
      <c r="O281" s="89"/>
    </row>
    <row r="282" spans="1:15">
      <c r="A282" s="89"/>
      <c r="B282" s="590"/>
      <c r="C282" s="590"/>
      <c r="D282" s="591"/>
      <c r="E282" s="592"/>
      <c r="F282" s="592"/>
      <c r="G282" s="593"/>
      <c r="H282" s="594"/>
      <c r="I282" s="595"/>
      <c r="J282" s="595"/>
      <c r="K282" s="89"/>
      <c r="L282" s="89"/>
      <c r="M282" s="89"/>
      <c r="N282" s="89"/>
      <c r="O282" s="89"/>
    </row>
    <row r="283" spans="1:15">
      <c r="A283" s="89"/>
      <c r="B283" s="590"/>
      <c r="C283" s="590"/>
      <c r="D283" s="591"/>
      <c r="E283" s="592"/>
      <c r="F283" s="592"/>
      <c r="G283" s="593"/>
      <c r="H283" s="594"/>
      <c r="I283" s="595"/>
      <c r="J283" s="595"/>
      <c r="K283" s="89"/>
      <c r="L283" s="89"/>
      <c r="M283" s="89"/>
      <c r="N283" s="89"/>
      <c r="O283" s="89"/>
    </row>
    <row r="284" spans="1:15">
      <c r="A284" s="89"/>
      <c r="B284" s="596"/>
      <c r="C284" s="596"/>
      <c r="D284" s="591"/>
      <c r="E284" s="592"/>
      <c r="F284" s="592"/>
      <c r="G284" s="594"/>
      <c r="H284" s="594"/>
      <c r="I284" s="594"/>
      <c r="J284" s="594"/>
      <c r="K284" s="89"/>
      <c r="L284" s="523" t="s">
        <v>741</v>
      </c>
      <c r="M284" s="89"/>
      <c r="N284" s="89"/>
      <c r="O284" s="89"/>
    </row>
    <row r="285" spans="1:15">
      <c r="A285" s="89"/>
      <c r="B285" s="89"/>
      <c r="C285" s="89"/>
      <c r="D285" s="89"/>
      <c r="E285" s="588" t="s">
        <v>164</v>
      </c>
      <c r="F285" s="588"/>
      <c r="G285" s="597">
        <f>SUM(G281:G284)</f>
        <v>0</v>
      </c>
      <c r="H285" s="597">
        <f>SUM(H281:H284)</f>
        <v>0</v>
      </c>
      <c r="I285" s="598">
        <f>SUM(I281:I284)</f>
        <v>0</v>
      </c>
      <c r="J285" s="89"/>
      <c r="K285" s="89"/>
      <c r="L285" s="89"/>
      <c r="M285" s="89"/>
      <c r="N285" s="89"/>
      <c r="O285" s="89"/>
    </row>
    <row r="286" spans="1:15">
      <c r="A286" s="89"/>
      <c r="B286" s="599"/>
      <c r="C286" s="89"/>
      <c r="D286" s="89"/>
      <c r="E286" s="89"/>
      <c r="F286" s="89"/>
      <c r="G286" s="89"/>
      <c r="H286" s="89"/>
      <c r="I286" s="89"/>
      <c r="J286" s="89"/>
      <c r="K286" s="89"/>
      <c r="L286" s="89"/>
      <c r="M286" s="89"/>
      <c r="N286" s="89"/>
      <c r="O286" s="89"/>
    </row>
    <row r="287" spans="1:15">
      <c r="A287" s="89"/>
      <c r="B287" s="89"/>
      <c r="C287" s="89"/>
      <c r="D287" s="89"/>
      <c r="E287" s="89"/>
      <c r="F287" s="89"/>
      <c r="G287" s="89"/>
      <c r="H287" s="89"/>
      <c r="I287" s="89"/>
      <c r="J287" s="89"/>
      <c r="K287" s="89"/>
      <c r="L287" s="89"/>
      <c r="M287" s="89"/>
      <c r="N287" s="89"/>
      <c r="O287" s="89"/>
    </row>
    <row r="288" spans="1:15">
      <c r="A288" s="89"/>
      <c r="B288" s="1333" t="s">
        <v>519</v>
      </c>
      <c r="C288" s="1333"/>
      <c r="D288" s="563"/>
      <c r="E288" s="563"/>
      <c r="F288" s="563"/>
      <c r="G288" s="563"/>
      <c r="H288" s="282"/>
      <c r="I288" s="89"/>
      <c r="J288" s="89"/>
      <c r="K288" s="89"/>
      <c r="L288" s="89"/>
      <c r="M288" s="89"/>
      <c r="N288" s="89"/>
      <c r="O288" s="89"/>
    </row>
    <row r="289" spans="1:18">
      <c r="A289" s="89"/>
      <c r="B289" s="1334"/>
      <c r="C289" s="1334"/>
      <c r="D289" s="1334"/>
      <c r="E289" s="1334"/>
      <c r="F289" s="1334"/>
      <c r="G289" s="1334"/>
      <c r="H289" s="1334"/>
      <c r="I289" s="89"/>
      <c r="J289" s="89"/>
      <c r="K289" s="89"/>
      <c r="L289" s="89"/>
      <c r="M289" s="89"/>
      <c r="N289" s="89"/>
      <c r="O289" s="89"/>
    </row>
    <row r="290" spans="1:18">
      <c r="A290" s="89"/>
      <c r="B290" s="600" t="s">
        <v>569</v>
      </c>
      <c r="C290" s="600"/>
      <c r="D290" s="600"/>
      <c r="E290" s="600"/>
      <c r="F290" s="600"/>
      <c r="G290" s="600"/>
      <c r="H290" s="600"/>
      <c r="I290" s="89"/>
      <c r="J290" s="89"/>
      <c r="K290" s="89"/>
      <c r="L290" s="89"/>
      <c r="M290" s="89"/>
      <c r="N290" s="89"/>
      <c r="O290" s="89"/>
    </row>
    <row r="291" spans="1:18">
      <c r="A291" s="89"/>
      <c r="B291" s="1334"/>
      <c r="C291" s="1334"/>
      <c r="D291" s="1334"/>
      <c r="E291" s="1334"/>
      <c r="F291" s="1334"/>
      <c r="G291" s="1334"/>
      <c r="H291" s="1334"/>
      <c r="I291" s="89"/>
      <c r="J291" s="89"/>
      <c r="K291" s="89"/>
      <c r="L291" s="89"/>
      <c r="M291" s="89"/>
      <c r="N291" s="89"/>
      <c r="O291" s="89"/>
    </row>
    <row r="292" spans="1:18" ht="33.75">
      <c r="A292" s="89"/>
      <c r="B292" s="583" t="s">
        <v>520</v>
      </c>
      <c r="C292" s="584"/>
      <c r="D292" s="563"/>
      <c r="E292" s="563"/>
      <c r="F292" s="563"/>
      <c r="G292" s="563"/>
      <c r="H292" s="563"/>
      <c r="I292" s="89"/>
      <c r="J292" s="89"/>
      <c r="K292" s="89"/>
      <c r="L292" s="89"/>
      <c r="M292" s="89"/>
      <c r="N292" s="89"/>
      <c r="O292" s="89"/>
    </row>
    <row r="293" spans="1:18">
      <c r="A293" s="89"/>
      <c r="B293" s="583" t="s">
        <v>521</v>
      </c>
      <c r="C293" s="584"/>
      <c r="D293" s="563"/>
      <c r="E293" s="563"/>
      <c r="F293" s="563"/>
      <c r="G293" s="563"/>
      <c r="H293" s="563"/>
      <c r="I293" s="89"/>
      <c r="J293" s="89"/>
      <c r="K293" s="89"/>
      <c r="L293" s="89"/>
      <c r="M293" s="89"/>
      <c r="N293" s="89"/>
      <c r="O293" s="89"/>
    </row>
    <row r="294" spans="1:18">
      <c r="A294" s="89"/>
      <c r="B294" s="583" t="s">
        <v>370</v>
      </c>
      <c r="C294" s="585"/>
      <c r="D294" s="563"/>
      <c r="E294" s="563"/>
      <c r="F294" s="563"/>
      <c r="G294" s="563"/>
      <c r="H294" s="563"/>
      <c r="I294" s="89"/>
      <c r="J294" s="89"/>
      <c r="K294" s="89"/>
      <c r="L294" s="89"/>
      <c r="M294" s="89"/>
      <c r="N294" s="89"/>
      <c r="O294" s="89"/>
    </row>
    <row r="295" spans="1:18" ht="22.5">
      <c r="A295" s="89"/>
      <c r="B295" s="583" t="s">
        <v>557</v>
      </c>
      <c r="C295" s="584"/>
      <c r="D295" s="563"/>
      <c r="E295" s="563"/>
      <c r="F295" s="563"/>
      <c r="G295" s="563"/>
      <c r="H295" s="563"/>
      <c r="I295" s="89"/>
      <c r="J295" s="89"/>
      <c r="K295" s="89"/>
      <c r="L295" s="89"/>
      <c r="M295" s="89"/>
      <c r="N295" s="89"/>
      <c r="O295" s="89"/>
    </row>
    <row r="296" spans="1:18">
      <c r="A296" s="89"/>
      <c r="B296" s="601"/>
      <c r="C296" s="601"/>
      <c r="D296" s="600"/>
      <c r="E296" s="600"/>
      <c r="F296" s="600"/>
      <c r="G296" s="600"/>
      <c r="H296" s="89"/>
      <c r="I296" s="89"/>
      <c r="J296" s="89"/>
      <c r="K296" s="89"/>
      <c r="L296" s="89"/>
      <c r="M296" s="89"/>
      <c r="N296" s="89"/>
      <c r="O296" s="89"/>
    </row>
    <row r="297" spans="1:18">
      <c r="A297" s="282"/>
      <c r="B297" s="282"/>
      <c r="C297" s="282"/>
      <c r="D297" s="282"/>
      <c r="E297" s="282"/>
      <c r="F297" s="282"/>
      <c r="G297" s="282"/>
      <c r="H297" s="282"/>
      <c r="I297" s="282"/>
      <c r="J297" s="282"/>
      <c r="K297" s="282"/>
      <c r="L297" s="282"/>
      <c r="M297" s="282"/>
      <c r="N297" s="282"/>
      <c r="O297" s="282"/>
      <c r="P297" s="282"/>
      <c r="Q297" s="282"/>
      <c r="R297" s="282"/>
    </row>
    <row r="298" spans="1:18">
      <c r="A298" s="282"/>
      <c r="B298" s="282"/>
      <c r="C298" s="282"/>
      <c r="D298" s="282"/>
      <c r="E298" s="282"/>
      <c r="F298" s="282"/>
      <c r="G298" s="282"/>
      <c r="H298" s="282"/>
      <c r="I298" s="282"/>
      <c r="J298" s="282"/>
      <c r="K298" s="282"/>
      <c r="L298" s="282"/>
      <c r="M298" s="282"/>
      <c r="N298" s="282"/>
      <c r="O298" s="282"/>
      <c r="P298" s="282"/>
      <c r="Q298" s="282"/>
      <c r="R298" s="282"/>
    </row>
    <row r="299" spans="1:18">
      <c r="A299" s="282"/>
      <c r="B299" s="282"/>
      <c r="C299" s="282"/>
      <c r="D299" s="282"/>
      <c r="E299" s="282"/>
      <c r="F299" s="282"/>
      <c r="G299" s="282"/>
      <c r="H299" s="282"/>
      <c r="I299" s="282"/>
      <c r="J299" s="282"/>
      <c r="K299" s="282"/>
      <c r="L299" s="282"/>
      <c r="M299" s="282"/>
      <c r="N299" s="282"/>
      <c r="O299" s="282"/>
      <c r="P299" s="282"/>
      <c r="Q299" s="282"/>
      <c r="R299" s="282"/>
    </row>
    <row r="300" spans="1:18">
      <c r="A300" s="282"/>
      <c r="B300" s="282"/>
      <c r="C300" s="282"/>
      <c r="D300" s="282"/>
      <c r="E300" s="282"/>
      <c r="F300" s="282"/>
      <c r="G300" s="282"/>
      <c r="H300" s="282"/>
      <c r="I300" s="282"/>
      <c r="J300" s="282"/>
      <c r="K300" s="282"/>
      <c r="L300" s="282"/>
      <c r="M300" s="282"/>
      <c r="N300" s="282"/>
      <c r="O300" s="282"/>
      <c r="P300" s="282"/>
      <c r="Q300" s="282"/>
      <c r="R300" s="282"/>
    </row>
    <row r="301" spans="1:18">
      <c r="A301" s="282"/>
      <c r="B301" s="282"/>
      <c r="C301" s="282"/>
      <c r="D301" s="282"/>
      <c r="E301" s="282"/>
      <c r="F301" s="282"/>
      <c r="G301" s="282"/>
      <c r="H301" s="282"/>
      <c r="I301" s="282"/>
      <c r="J301" s="282"/>
      <c r="K301" s="282"/>
      <c r="L301" s="282"/>
      <c r="M301" s="282"/>
      <c r="N301" s="282"/>
      <c r="O301" s="282"/>
      <c r="P301" s="282"/>
      <c r="Q301" s="282"/>
      <c r="R301" s="282"/>
    </row>
    <row r="302" spans="1:18">
      <c r="A302" s="282"/>
      <c r="B302" s="1331" t="s">
        <v>1432</v>
      </c>
      <c r="C302" s="1331"/>
      <c r="D302" s="1331"/>
      <c r="E302" s="1331"/>
      <c r="F302" s="1331"/>
      <c r="G302" s="1331"/>
      <c r="H302" s="1331"/>
      <c r="I302" s="1331"/>
      <c r="J302" s="1331"/>
      <c r="K302" s="1331"/>
      <c r="L302" s="1331"/>
      <c r="M302" s="1331"/>
      <c r="N302" s="1331"/>
      <c r="O302" s="282"/>
      <c r="P302" s="282"/>
      <c r="Q302" s="282"/>
      <c r="R302" s="282"/>
    </row>
    <row r="303" spans="1:18">
      <c r="A303" s="282"/>
      <c r="B303" s="282"/>
      <c r="C303" s="282"/>
      <c r="D303" s="282"/>
      <c r="E303" s="282"/>
      <c r="F303" s="282"/>
      <c r="G303" s="282"/>
      <c r="H303" s="282"/>
      <c r="I303" s="282"/>
      <c r="J303" s="282"/>
      <c r="K303" s="282"/>
      <c r="L303" s="282"/>
      <c r="M303" s="282"/>
      <c r="N303" s="282"/>
      <c r="O303" s="282"/>
      <c r="P303" s="282"/>
      <c r="Q303" s="282"/>
      <c r="R303" s="282"/>
    </row>
    <row r="304" spans="1:18">
      <c r="A304" s="282"/>
      <c r="B304" s="1332" t="s">
        <v>570</v>
      </c>
      <c r="C304" s="1332"/>
      <c r="D304" s="1332"/>
      <c r="E304" s="1332"/>
      <c r="F304" s="1332"/>
      <c r="G304" s="1332"/>
      <c r="H304" s="1332"/>
      <c r="I304" s="1332"/>
      <c r="J304" s="1332"/>
      <c r="K304" s="1332"/>
      <c r="L304" s="1332"/>
      <c r="M304" s="1332"/>
      <c r="N304" s="282"/>
      <c r="O304" s="282"/>
      <c r="P304" s="282"/>
      <c r="Q304" s="282"/>
      <c r="R304" s="282"/>
    </row>
    <row r="305" spans="1:18">
      <c r="A305" s="282"/>
      <c r="B305" s="283" t="s">
        <v>1428</v>
      </c>
      <c r="C305" s="282"/>
      <c r="D305" s="282"/>
      <c r="E305" s="282"/>
      <c r="F305" s="282"/>
      <c r="G305" s="282"/>
      <c r="H305" s="282"/>
      <c r="I305" s="282"/>
      <c r="J305" s="282"/>
      <c r="K305" s="282"/>
      <c r="L305" s="282"/>
      <c r="M305" s="282"/>
      <c r="N305" s="282"/>
      <c r="O305" s="282"/>
      <c r="P305" s="282"/>
      <c r="Q305" s="282"/>
      <c r="R305" s="282"/>
    </row>
    <row r="306" spans="1:18">
      <c r="A306" s="282"/>
      <c r="B306" s="282"/>
      <c r="C306" s="282"/>
      <c r="D306" s="282"/>
      <c r="E306" s="282"/>
      <c r="F306" s="282"/>
      <c r="G306" s="282"/>
      <c r="H306" s="282"/>
      <c r="I306" s="282"/>
      <c r="J306" s="282"/>
      <c r="K306" s="282"/>
      <c r="L306" s="282"/>
      <c r="M306" s="282"/>
      <c r="N306" s="282"/>
      <c r="O306" s="282"/>
      <c r="P306" s="282"/>
      <c r="Q306" s="282"/>
      <c r="R306" s="282"/>
    </row>
    <row r="307" spans="1:18" ht="78.75">
      <c r="A307" s="282"/>
      <c r="B307" s="588" t="s">
        <v>571</v>
      </c>
      <c r="C307" s="588" t="s">
        <v>1433</v>
      </c>
      <c r="D307" s="588" t="s">
        <v>306</v>
      </c>
      <c r="E307" s="588" t="s">
        <v>307</v>
      </c>
      <c r="F307" s="588" t="s">
        <v>742</v>
      </c>
      <c r="G307" s="589" t="s">
        <v>1434</v>
      </c>
      <c r="H307" s="588" t="s">
        <v>572</v>
      </c>
      <c r="I307" s="588" t="s">
        <v>309</v>
      </c>
      <c r="J307" s="588" t="s">
        <v>310</v>
      </c>
      <c r="K307" s="157" t="s">
        <v>3081</v>
      </c>
      <c r="L307" s="157" t="s">
        <v>3082</v>
      </c>
      <c r="M307" s="588" t="s">
        <v>311</v>
      </c>
      <c r="N307" s="588" t="s">
        <v>323</v>
      </c>
      <c r="O307" s="282"/>
      <c r="P307" s="282"/>
      <c r="Q307" s="282"/>
      <c r="R307" s="282"/>
    </row>
    <row r="308" spans="1:18">
      <c r="A308" s="282"/>
      <c r="B308" s="602"/>
      <c r="C308" s="602"/>
      <c r="D308" s="603"/>
      <c r="E308" s="604"/>
      <c r="F308" s="604"/>
      <c r="G308" s="604"/>
      <c r="H308" s="604"/>
      <c r="I308" s="604"/>
      <c r="J308" s="604"/>
      <c r="K308" s="605"/>
      <c r="L308" s="606"/>
      <c r="M308" s="606"/>
      <c r="N308" s="606"/>
      <c r="O308" s="282"/>
      <c r="P308" s="282"/>
      <c r="Q308" s="282"/>
      <c r="R308" s="282"/>
    </row>
    <row r="309" spans="1:18">
      <c r="A309" s="282"/>
      <c r="B309" s="602"/>
      <c r="C309" s="602"/>
      <c r="D309" s="603"/>
      <c r="E309" s="604"/>
      <c r="F309" s="604"/>
      <c r="G309" s="604"/>
      <c r="H309" s="604"/>
      <c r="I309" s="604"/>
      <c r="J309" s="604"/>
      <c r="K309" s="604"/>
      <c r="L309" s="604"/>
      <c r="M309" s="604"/>
      <c r="N309" s="604"/>
      <c r="O309" s="282"/>
      <c r="P309" s="282"/>
      <c r="Q309" s="282"/>
      <c r="R309" s="282"/>
    </row>
    <row r="310" spans="1:18">
      <c r="A310" s="282"/>
      <c r="B310" s="602"/>
      <c r="C310" s="602"/>
      <c r="D310" s="603"/>
      <c r="E310" s="604"/>
      <c r="F310" s="604"/>
      <c r="G310" s="604"/>
      <c r="H310" s="604"/>
      <c r="I310" s="604"/>
      <c r="J310" s="604"/>
      <c r="K310" s="604"/>
      <c r="L310" s="604"/>
      <c r="M310" s="604"/>
      <c r="N310" s="604"/>
      <c r="O310" s="282"/>
      <c r="P310" s="282"/>
      <c r="Q310" s="282"/>
      <c r="R310" s="282"/>
    </row>
    <row r="311" spans="1:18">
      <c r="A311" s="282"/>
      <c r="B311" s="602"/>
      <c r="C311" s="602"/>
      <c r="D311" s="603"/>
      <c r="E311" s="604"/>
      <c r="F311" s="604"/>
      <c r="G311" s="604"/>
      <c r="H311" s="604"/>
      <c r="I311" s="604"/>
      <c r="J311" s="604"/>
      <c r="K311" s="604"/>
      <c r="L311" s="604"/>
      <c r="M311" s="604"/>
      <c r="N311" s="604"/>
      <c r="O311" s="523" t="s">
        <v>741</v>
      </c>
      <c r="P311" s="282"/>
      <c r="Q311" s="282"/>
      <c r="R311" s="282"/>
    </row>
    <row r="312" spans="1:18">
      <c r="A312" s="282"/>
      <c r="B312" s="282"/>
      <c r="C312" s="282"/>
      <c r="D312" s="282"/>
      <c r="E312" s="607">
        <f>SUM(E308:E311)</f>
        <v>0</v>
      </c>
      <c r="F312" s="607"/>
      <c r="G312" s="607"/>
      <c r="H312" s="607"/>
      <c r="I312" s="607"/>
      <c r="J312" s="607">
        <f>SUM(K308:K311)</f>
        <v>0</v>
      </c>
      <c r="K312" s="607">
        <f>SUM(L308:L311)</f>
        <v>0</v>
      </c>
      <c r="L312" s="282"/>
      <c r="M312" s="282"/>
      <c r="N312" s="282"/>
      <c r="O312" s="282"/>
      <c r="P312" s="282"/>
      <c r="Q312" s="282"/>
      <c r="R312" s="282"/>
    </row>
    <row r="313" spans="1:18">
      <c r="A313" s="282"/>
      <c r="B313" s="282"/>
      <c r="C313" s="282"/>
      <c r="D313" s="282"/>
      <c r="E313" s="282"/>
      <c r="F313" s="282"/>
      <c r="G313" s="282"/>
      <c r="H313" s="282"/>
      <c r="I313" s="282"/>
      <c r="J313" s="282"/>
      <c r="K313" s="282"/>
      <c r="L313" s="282"/>
      <c r="M313" s="282"/>
      <c r="N313" s="282"/>
      <c r="O313" s="282"/>
      <c r="P313" s="282"/>
      <c r="Q313" s="282"/>
      <c r="R313" s="282"/>
    </row>
    <row r="314" spans="1:18">
      <c r="A314" s="282"/>
      <c r="B314" s="563" t="s">
        <v>519</v>
      </c>
      <c r="C314" s="563"/>
      <c r="D314" s="563"/>
      <c r="E314" s="563"/>
      <c r="F314" s="563"/>
      <c r="G314" s="563"/>
      <c r="H314" s="563"/>
      <c r="I314" s="282"/>
      <c r="J314" s="282"/>
      <c r="K314" s="282"/>
      <c r="L314" s="282"/>
      <c r="M314" s="282"/>
      <c r="N314" s="282"/>
      <c r="O314" s="282"/>
      <c r="P314" s="282"/>
      <c r="Q314" s="282"/>
      <c r="R314" s="282"/>
    </row>
    <row r="315" spans="1:18">
      <c r="A315" s="282"/>
      <c r="B315" s="1334"/>
      <c r="C315" s="1334"/>
      <c r="D315" s="1334"/>
      <c r="E315" s="1334"/>
      <c r="F315" s="1334"/>
      <c r="G315" s="1334"/>
      <c r="H315" s="1334"/>
      <c r="I315" s="1334"/>
      <c r="J315" s="282"/>
      <c r="K315" s="282"/>
      <c r="L315" s="282"/>
      <c r="M315" s="282"/>
      <c r="N315" s="282"/>
      <c r="O315" s="282"/>
      <c r="P315" s="282"/>
      <c r="Q315" s="282"/>
      <c r="R315" s="282"/>
    </row>
    <row r="316" spans="1:18">
      <c r="A316" s="282"/>
      <c r="B316" s="600" t="s">
        <v>569</v>
      </c>
      <c r="C316" s="600"/>
      <c r="D316" s="600"/>
      <c r="E316" s="600"/>
      <c r="F316" s="600"/>
      <c r="G316" s="600"/>
      <c r="H316" s="600"/>
      <c r="I316" s="600"/>
      <c r="J316" s="282"/>
      <c r="K316" s="282"/>
      <c r="L316" s="282"/>
      <c r="M316" s="282"/>
      <c r="N316" s="282"/>
      <c r="O316" s="282"/>
      <c r="P316" s="282"/>
      <c r="Q316" s="282"/>
      <c r="R316" s="282"/>
    </row>
    <row r="317" spans="1:18">
      <c r="A317" s="282"/>
      <c r="B317" s="1334"/>
      <c r="C317" s="1334"/>
      <c r="D317" s="1334"/>
      <c r="E317" s="1334"/>
      <c r="F317" s="1334"/>
      <c r="G317" s="1334"/>
      <c r="H317" s="1334"/>
      <c r="I317" s="1334"/>
      <c r="J317" s="282"/>
      <c r="K317" s="282"/>
      <c r="L317" s="282"/>
      <c r="M317" s="282"/>
      <c r="N317" s="282"/>
      <c r="O317" s="282"/>
      <c r="P317" s="282"/>
      <c r="Q317" s="282"/>
      <c r="R317" s="282"/>
    </row>
    <row r="318" spans="1:18" ht="33.75">
      <c r="A318" s="282"/>
      <c r="B318" s="583" t="s">
        <v>520</v>
      </c>
      <c r="C318" s="583"/>
      <c r="D318" s="586"/>
      <c r="E318" s="563"/>
      <c r="F318" s="563"/>
      <c r="G318" s="563"/>
      <c r="H318" s="563"/>
      <c r="I318" s="563"/>
      <c r="J318" s="282"/>
      <c r="K318" s="282"/>
      <c r="L318" s="282"/>
      <c r="M318" s="282"/>
      <c r="N318" s="282"/>
      <c r="O318" s="282"/>
      <c r="P318" s="282"/>
      <c r="Q318" s="282"/>
      <c r="R318" s="282"/>
    </row>
    <row r="319" spans="1:18">
      <c r="A319" s="282"/>
      <c r="B319" s="583" t="s">
        <v>521</v>
      </c>
      <c r="C319" s="583"/>
      <c r="D319" s="586"/>
      <c r="E319" s="563"/>
      <c r="F319" s="563"/>
      <c r="G319" s="563"/>
      <c r="H319" s="563"/>
      <c r="I319" s="563"/>
      <c r="J319" s="282"/>
      <c r="K319" s="282"/>
      <c r="L319" s="282"/>
      <c r="M319" s="282"/>
      <c r="N319" s="282"/>
      <c r="O319" s="282"/>
      <c r="P319" s="282"/>
      <c r="Q319" s="282"/>
      <c r="R319" s="282"/>
    </row>
    <row r="320" spans="1:18">
      <c r="A320" s="282"/>
      <c r="B320" s="583" t="s">
        <v>370</v>
      </c>
      <c r="C320" s="583"/>
      <c r="D320" s="586"/>
      <c r="E320" s="563"/>
      <c r="F320" s="563"/>
      <c r="G320" s="563"/>
      <c r="H320" s="563"/>
      <c r="I320" s="563"/>
      <c r="J320" s="282"/>
      <c r="K320" s="282"/>
      <c r="L320" s="282"/>
      <c r="M320" s="282"/>
      <c r="N320" s="282"/>
      <c r="O320" s="282"/>
      <c r="P320" s="282"/>
      <c r="Q320" s="282"/>
      <c r="R320" s="282"/>
    </row>
    <row r="321" spans="1:18" ht="22.5">
      <c r="A321" s="282"/>
      <c r="B321" s="583" t="s">
        <v>557</v>
      </c>
      <c r="C321" s="583"/>
      <c r="D321" s="586"/>
      <c r="E321" s="563"/>
      <c r="F321" s="563"/>
      <c r="G321" s="563"/>
      <c r="H321" s="563"/>
      <c r="I321" s="563"/>
      <c r="J321" s="282"/>
      <c r="K321" s="282"/>
      <c r="L321" s="282"/>
      <c r="M321" s="282"/>
      <c r="N321" s="282"/>
      <c r="O321" s="282"/>
      <c r="P321" s="282"/>
      <c r="Q321" s="282"/>
      <c r="R321" s="282"/>
    </row>
    <row r="322" spans="1:18">
      <c r="A322" s="282"/>
      <c r="B322" s="282"/>
      <c r="C322" s="282"/>
      <c r="D322" s="282"/>
      <c r="E322" s="282"/>
      <c r="F322" s="282"/>
      <c r="G322" s="282"/>
      <c r="H322" s="282"/>
      <c r="I322" s="282"/>
      <c r="J322" s="282"/>
      <c r="K322" s="282"/>
      <c r="L322" s="282"/>
      <c r="M322" s="282"/>
      <c r="N322" s="282"/>
      <c r="O322" s="282"/>
      <c r="P322" s="282"/>
      <c r="Q322" s="282"/>
      <c r="R322" s="282"/>
    </row>
    <row r="323" spans="1:18">
      <c r="A323" s="282"/>
      <c r="B323" s="1335" t="s">
        <v>241</v>
      </c>
      <c r="C323" s="1335"/>
      <c r="D323" s="1335"/>
      <c r="E323" s="1335"/>
      <c r="F323" s="1335"/>
      <c r="G323" s="1335"/>
      <c r="H323" s="587"/>
      <c r="I323" s="282"/>
      <c r="J323" s="282"/>
      <c r="K323" s="282"/>
    </row>
    <row r="324" spans="1:18">
      <c r="A324" s="282"/>
      <c r="B324" s="1336" t="s">
        <v>573</v>
      </c>
      <c r="C324" s="1336"/>
      <c r="D324" s="1336"/>
      <c r="E324" s="1336"/>
      <c r="F324" s="1336"/>
      <c r="G324" s="1336"/>
      <c r="H324" s="282"/>
      <c r="I324" s="282"/>
      <c r="J324" s="282"/>
      <c r="K324" s="282"/>
    </row>
    <row r="325" spans="1:18">
      <c r="A325" s="282"/>
      <c r="B325" s="283"/>
      <c r="C325" s="282"/>
      <c r="D325" s="282"/>
      <c r="E325" s="282"/>
      <c r="F325" s="282"/>
      <c r="G325" s="282"/>
      <c r="H325" s="282"/>
      <c r="I325" s="282"/>
      <c r="J325" s="282"/>
      <c r="K325" s="282"/>
    </row>
    <row r="326" spans="1:18" ht="67.5">
      <c r="A326" s="282"/>
      <c r="B326" s="571" t="s">
        <v>574</v>
      </c>
      <c r="C326" s="571" t="s">
        <v>575</v>
      </c>
      <c r="D326" s="571" t="s">
        <v>576</v>
      </c>
      <c r="E326" s="571" t="s">
        <v>577</v>
      </c>
      <c r="F326" s="571" t="s">
        <v>578</v>
      </c>
      <c r="G326" s="571" t="s">
        <v>579</v>
      </c>
      <c r="H326" s="282"/>
      <c r="I326" s="282"/>
      <c r="J326" s="282"/>
      <c r="K326" s="282"/>
    </row>
    <row r="327" spans="1:18">
      <c r="A327" s="282"/>
      <c r="B327" s="572"/>
      <c r="C327" s="608"/>
      <c r="D327" s="608"/>
      <c r="E327" s="575"/>
      <c r="F327" s="575"/>
      <c r="G327" s="575"/>
      <c r="H327" s="282"/>
      <c r="I327" s="282"/>
      <c r="J327" s="282"/>
      <c r="K327" s="282"/>
    </row>
    <row r="328" spans="1:18" ht="12">
      <c r="A328" s="282"/>
      <c r="B328" s="572"/>
      <c r="C328" s="608"/>
      <c r="D328" s="608"/>
      <c r="E328" s="609"/>
      <c r="F328" s="609"/>
      <c r="G328" s="609"/>
      <c r="H328" s="282"/>
      <c r="I328" s="282"/>
      <c r="J328" s="282"/>
      <c r="K328" s="282"/>
    </row>
    <row r="329" spans="1:18">
      <c r="A329" s="282"/>
      <c r="B329" s="572"/>
      <c r="C329" s="608"/>
      <c r="D329" s="608"/>
      <c r="E329" s="575"/>
      <c r="F329" s="575"/>
      <c r="G329" s="575"/>
      <c r="H329" s="282"/>
      <c r="I329" s="282"/>
      <c r="J329" s="282"/>
      <c r="K329" s="282"/>
    </row>
    <row r="330" spans="1:18">
      <c r="A330" s="282"/>
      <c r="B330" s="572"/>
      <c r="C330" s="608"/>
      <c r="D330" s="608"/>
      <c r="E330" s="575"/>
      <c r="F330" s="610"/>
      <c r="G330" s="575"/>
      <c r="H330" s="282"/>
      <c r="I330" s="282"/>
      <c r="J330" s="282"/>
      <c r="K330" s="282"/>
    </row>
    <row r="331" spans="1:18">
      <c r="A331" s="282"/>
      <c r="B331" s="572"/>
      <c r="C331" s="608"/>
      <c r="D331" s="608"/>
      <c r="E331" s="575"/>
      <c r="F331" s="575"/>
      <c r="G331" s="575"/>
      <c r="H331" s="282"/>
      <c r="I331" s="282"/>
      <c r="J331" s="282"/>
      <c r="K331" s="282"/>
    </row>
    <row r="332" spans="1:18">
      <c r="A332" s="282"/>
      <c r="B332" s="572"/>
      <c r="C332" s="608"/>
      <c r="D332" s="608"/>
      <c r="E332" s="575"/>
      <c r="F332" s="575"/>
      <c r="G332" s="575"/>
      <c r="H332" s="282"/>
      <c r="I332" s="282"/>
      <c r="J332" s="282"/>
      <c r="K332" s="282"/>
    </row>
    <row r="333" spans="1:18">
      <c r="A333" s="282"/>
      <c r="B333" s="572"/>
      <c r="C333" s="608"/>
      <c r="D333" s="608"/>
      <c r="E333" s="575"/>
      <c r="F333" s="575"/>
      <c r="G333" s="575"/>
      <c r="H333" s="579" t="s">
        <v>741</v>
      </c>
      <c r="I333" s="282"/>
      <c r="J333" s="282"/>
      <c r="K333" s="282"/>
    </row>
    <row r="334" spans="1:18">
      <c r="A334" s="282"/>
      <c r="B334" s="282"/>
      <c r="C334" s="282"/>
      <c r="D334" s="282"/>
      <c r="E334" s="282"/>
      <c r="F334" s="611">
        <f>SUM(F327:F333)</f>
        <v>0</v>
      </c>
      <c r="G334" s="611">
        <f>SUM(G327:G333)</f>
        <v>0</v>
      </c>
      <c r="H334" s="282"/>
      <c r="I334" s="282"/>
      <c r="J334" s="282"/>
      <c r="K334" s="282"/>
    </row>
    <row r="335" spans="1:18">
      <c r="A335" s="282"/>
      <c r="B335" s="282"/>
      <c r="C335" s="282"/>
      <c r="D335" s="282"/>
      <c r="E335" s="282"/>
      <c r="F335" s="282"/>
      <c r="G335" s="282"/>
      <c r="H335" s="282"/>
      <c r="I335" s="282"/>
      <c r="J335" s="282"/>
      <c r="K335" s="282"/>
    </row>
    <row r="336" spans="1:18">
      <c r="A336" s="282"/>
      <c r="B336" s="581" t="s">
        <v>519</v>
      </c>
      <c r="C336" s="581"/>
      <c r="D336" s="581"/>
      <c r="E336" s="581"/>
      <c r="F336" s="581"/>
      <c r="G336" s="581"/>
      <c r="H336" s="282"/>
      <c r="I336" s="282"/>
      <c r="J336" s="282"/>
      <c r="K336" s="282"/>
    </row>
    <row r="337" spans="1:11">
      <c r="A337" s="282"/>
      <c r="B337" s="1330"/>
      <c r="C337" s="1330"/>
      <c r="D337" s="1330"/>
      <c r="E337" s="1330"/>
      <c r="F337" s="1330"/>
      <c r="G337" s="1330"/>
      <c r="H337" s="1330"/>
      <c r="I337" s="282"/>
      <c r="J337" s="282"/>
      <c r="K337" s="282"/>
    </row>
    <row r="338" spans="1:11">
      <c r="A338" s="282"/>
      <c r="B338" s="582" t="s">
        <v>569</v>
      </c>
      <c r="C338" s="582"/>
      <c r="D338" s="582"/>
      <c r="E338" s="582"/>
      <c r="F338" s="582"/>
      <c r="G338" s="582"/>
      <c r="H338" s="582"/>
      <c r="I338" s="282"/>
      <c r="J338" s="282"/>
      <c r="K338" s="282"/>
    </row>
    <row r="339" spans="1:11">
      <c r="A339" s="282"/>
      <c r="B339" s="1330"/>
      <c r="C339" s="1330"/>
      <c r="D339" s="1330"/>
      <c r="E339" s="1330"/>
      <c r="F339" s="1330"/>
      <c r="G339" s="1330"/>
      <c r="H339" s="1330"/>
      <c r="I339" s="282"/>
      <c r="J339" s="282"/>
      <c r="K339" s="282"/>
    </row>
    <row r="340" spans="1:11" ht="33.75">
      <c r="A340" s="282"/>
      <c r="B340" s="583" t="s">
        <v>520</v>
      </c>
      <c r="C340" s="586"/>
      <c r="D340" s="581"/>
      <c r="E340" s="581"/>
      <c r="F340" s="581"/>
      <c r="G340" s="581"/>
      <c r="H340" s="581"/>
      <c r="I340" s="282"/>
      <c r="J340" s="282"/>
      <c r="K340" s="282"/>
    </row>
    <row r="341" spans="1:11">
      <c r="A341" s="282"/>
      <c r="B341" s="583" t="s">
        <v>521</v>
      </c>
      <c r="C341" s="586"/>
      <c r="D341" s="581"/>
      <c r="E341" s="581"/>
      <c r="F341" s="581"/>
      <c r="G341" s="581"/>
      <c r="H341" s="581"/>
      <c r="I341" s="282"/>
      <c r="J341" s="282"/>
      <c r="K341" s="282"/>
    </row>
    <row r="342" spans="1:11">
      <c r="A342" s="282"/>
      <c r="B342" s="583" t="s">
        <v>370</v>
      </c>
      <c r="C342" s="586"/>
      <c r="D342" s="581"/>
      <c r="E342" s="581"/>
      <c r="F342" s="581"/>
      <c r="G342" s="581"/>
      <c r="H342" s="581"/>
      <c r="I342" s="282"/>
      <c r="J342" s="282"/>
      <c r="K342" s="282"/>
    </row>
    <row r="343" spans="1:11" ht="22.5">
      <c r="A343" s="282"/>
      <c r="B343" s="583" t="s">
        <v>557</v>
      </c>
      <c r="C343" s="586"/>
      <c r="D343" s="581"/>
      <c r="E343" s="581"/>
      <c r="F343" s="581"/>
      <c r="G343" s="581"/>
      <c r="H343" s="581"/>
      <c r="I343" s="282"/>
      <c r="J343" s="282"/>
      <c r="K343" s="282"/>
    </row>
    <row r="344" spans="1:11">
      <c r="A344" s="282"/>
      <c r="B344" s="282"/>
      <c r="C344" s="282"/>
      <c r="D344" s="282"/>
      <c r="E344" s="282"/>
      <c r="F344" s="282"/>
      <c r="G344" s="282"/>
      <c r="H344" s="282"/>
      <c r="I344" s="282"/>
      <c r="J344" s="282"/>
      <c r="K344" s="282"/>
    </row>
    <row r="345" spans="1:11">
      <c r="A345" s="612"/>
      <c r="B345" s="612"/>
      <c r="C345" s="612"/>
      <c r="D345" s="612"/>
      <c r="E345" s="612"/>
      <c r="F345" s="612"/>
      <c r="G345" s="612"/>
    </row>
    <row r="346" spans="1:11">
      <c r="A346" s="612"/>
      <c r="B346" s="283" t="s">
        <v>580</v>
      </c>
      <c r="C346" s="612"/>
      <c r="D346" s="612"/>
      <c r="E346" s="612"/>
      <c r="F346" s="612"/>
      <c r="G346" s="612"/>
    </row>
    <row r="347" spans="1:11">
      <c r="A347" s="612"/>
      <c r="B347" s="613" t="s">
        <v>437</v>
      </c>
      <c r="C347" s="612"/>
      <c r="D347" s="612"/>
      <c r="E347" s="612"/>
      <c r="F347" s="612"/>
      <c r="G347" s="612"/>
    </row>
    <row r="348" spans="1:11">
      <c r="A348" s="612"/>
      <c r="B348" s="1337" t="s">
        <v>581</v>
      </c>
      <c r="C348" s="1338"/>
      <c r="D348" s="612"/>
      <c r="E348" s="612"/>
      <c r="F348" s="612"/>
      <c r="G348" s="612"/>
    </row>
    <row r="349" spans="1:11">
      <c r="A349" s="612"/>
      <c r="B349" s="614" t="s">
        <v>582</v>
      </c>
      <c r="C349" s="615"/>
      <c r="D349" s="612"/>
      <c r="E349" s="612"/>
      <c r="F349" s="612"/>
      <c r="G349" s="612"/>
    </row>
    <row r="350" spans="1:11" ht="12">
      <c r="A350" s="612"/>
      <c r="B350" s="612"/>
      <c r="C350" s="612"/>
      <c r="D350" s="616" t="s">
        <v>583</v>
      </c>
      <c r="E350" s="616" t="s">
        <v>384</v>
      </c>
      <c r="F350" s="612"/>
      <c r="G350" s="612"/>
    </row>
    <row r="351" spans="1:11" ht="101.25">
      <c r="A351" s="612"/>
      <c r="B351" s="617" t="s">
        <v>4295</v>
      </c>
      <c r="C351" s="618"/>
      <c r="D351" s="619" t="s">
        <v>584</v>
      </c>
      <c r="E351" s="620"/>
      <c r="F351" s="612"/>
      <c r="G351" s="612"/>
    </row>
    <row r="352" spans="1:11" ht="22.5">
      <c r="A352" s="621"/>
      <c r="B352" s="622" t="s">
        <v>585</v>
      </c>
      <c r="C352" s="623"/>
      <c r="D352" s="624" t="s">
        <v>586</v>
      </c>
      <c r="E352" s="625"/>
      <c r="F352" s="612"/>
      <c r="G352" s="612"/>
    </row>
    <row r="353" spans="1:7">
      <c r="A353" s="612"/>
      <c r="B353" s="622" t="s">
        <v>587</v>
      </c>
      <c r="C353" s="626"/>
      <c r="D353" s="624" t="s">
        <v>588</v>
      </c>
      <c r="E353" s="627"/>
      <c r="F353" s="612"/>
      <c r="G353" s="612"/>
    </row>
    <row r="354" spans="1:7">
      <c r="A354" s="621"/>
      <c r="B354" s="628" t="s">
        <v>4296</v>
      </c>
      <c r="C354" s="629"/>
      <c r="D354" s="624" t="s">
        <v>589</v>
      </c>
      <c r="E354" s="627"/>
      <c r="F354" s="612"/>
      <c r="G354" s="612"/>
    </row>
    <row r="355" spans="1:7" ht="78.75">
      <c r="A355" s="612"/>
      <c r="B355" s="630" t="s">
        <v>4297</v>
      </c>
      <c r="C355" s="631"/>
      <c r="D355" s="632" t="s">
        <v>590</v>
      </c>
      <c r="E355" s="633"/>
      <c r="F355" s="612"/>
      <c r="G355" s="612"/>
    </row>
    <row r="356" spans="1:7" ht="90">
      <c r="A356" s="612"/>
      <c r="B356" s="630" t="s">
        <v>745</v>
      </c>
      <c r="C356" s="631"/>
      <c r="D356" s="624" t="s">
        <v>591</v>
      </c>
      <c r="E356" s="633"/>
      <c r="F356" s="612"/>
      <c r="G356" s="612"/>
    </row>
    <row r="357" spans="1:7">
      <c r="A357" s="612"/>
      <c r="B357" s="1339" t="s">
        <v>746</v>
      </c>
      <c r="C357" s="1339"/>
      <c r="D357" s="1339"/>
      <c r="E357" s="1340"/>
      <c r="F357" s="612"/>
      <c r="G357" s="612"/>
    </row>
    <row r="358" spans="1:7" ht="22.5">
      <c r="A358" s="612"/>
      <c r="B358" s="623"/>
      <c r="C358" s="634" t="s">
        <v>592</v>
      </c>
      <c r="D358" s="635" t="s">
        <v>593</v>
      </c>
      <c r="E358" s="636"/>
      <c r="G358" s="612"/>
    </row>
    <row r="359" spans="1:7" ht="12">
      <c r="A359" s="612"/>
      <c r="B359" s="637"/>
      <c r="C359" s="634" t="s">
        <v>594</v>
      </c>
      <c r="D359" s="638" t="s">
        <v>595</v>
      </c>
      <c r="E359" s="639"/>
      <c r="F359" s="612"/>
      <c r="G359" s="612"/>
    </row>
    <row r="360" spans="1:7">
      <c r="A360" s="612"/>
      <c r="B360" s="623"/>
      <c r="C360" s="626" t="s">
        <v>747</v>
      </c>
      <c r="D360" s="638" t="s">
        <v>596</v>
      </c>
      <c r="E360" s="627"/>
      <c r="F360" s="612"/>
      <c r="G360" s="612"/>
    </row>
    <row r="361" spans="1:7" ht="22.5">
      <c r="A361" s="612"/>
      <c r="B361" s="623"/>
      <c r="C361" s="623" t="s">
        <v>597</v>
      </c>
      <c r="D361" s="635" t="s">
        <v>593</v>
      </c>
      <c r="E361" s="627"/>
      <c r="F361" s="612"/>
      <c r="G361" s="612"/>
    </row>
    <row r="362" spans="1:7">
      <c r="A362" s="612"/>
      <c r="B362" s="623"/>
      <c r="C362" s="629" t="s">
        <v>598</v>
      </c>
      <c r="D362" s="638" t="s">
        <v>595</v>
      </c>
      <c r="E362" s="627"/>
      <c r="F362" s="612"/>
      <c r="G362" s="612"/>
    </row>
    <row r="363" spans="1:7">
      <c r="A363" s="612"/>
      <c r="B363" s="623"/>
      <c r="C363" s="626" t="s">
        <v>747</v>
      </c>
      <c r="D363" s="638" t="s">
        <v>596</v>
      </c>
      <c r="E363" s="627"/>
      <c r="F363" s="612"/>
      <c r="G363" s="612"/>
    </row>
    <row r="364" spans="1:7" ht="22.5">
      <c r="A364" s="612"/>
      <c r="B364" s="623"/>
      <c r="C364" s="626" t="s">
        <v>599</v>
      </c>
      <c r="D364" s="635" t="s">
        <v>593</v>
      </c>
      <c r="E364" s="627"/>
      <c r="F364" s="612"/>
      <c r="G364" s="612"/>
    </row>
    <row r="365" spans="1:7" ht="22.5">
      <c r="A365" s="612"/>
      <c r="B365" s="623"/>
      <c r="C365" s="626" t="s">
        <v>600</v>
      </c>
      <c r="D365" s="635" t="s">
        <v>593</v>
      </c>
      <c r="E365" s="627"/>
      <c r="F365" s="612"/>
      <c r="G365" s="612"/>
    </row>
    <row r="366" spans="1:7">
      <c r="A366" s="612"/>
      <c r="B366" s="623"/>
      <c r="C366" s="626" t="s">
        <v>601</v>
      </c>
      <c r="D366" s="638" t="s">
        <v>595</v>
      </c>
      <c r="E366" s="627"/>
      <c r="F366" s="612"/>
      <c r="G366" s="612"/>
    </row>
    <row r="367" spans="1:7">
      <c r="A367" s="612"/>
      <c r="B367" s="623"/>
      <c r="C367" s="623"/>
      <c r="D367" s="623"/>
      <c r="E367" s="623"/>
      <c r="F367" s="612"/>
      <c r="G367" s="612"/>
    </row>
    <row r="368" spans="1:7">
      <c r="A368" s="612"/>
      <c r="B368" s="640"/>
      <c r="C368" s="641" t="s">
        <v>602</v>
      </c>
      <c r="D368" s="640"/>
      <c r="E368" s="642"/>
      <c r="F368" s="612"/>
      <c r="G368" s="612"/>
    </row>
    <row r="369" spans="1:7">
      <c r="A369" s="612"/>
      <c r="B369" s="283"/>
      <c r="C369" s="643" t="s">
        <v>603</v>
      </c>
      <c r="D369" s="644" t="s">
        <v>595</v>
      </c>
      <c r="E369" s="620"/>
      <c r="F369" s="612"/>
      <c r="G369" s="612"/>
    </row>
    <row r="370" spans="1:7">
      <c r="A370" s="612"/>
      <c r="B370" s="283"/>
      <c r="C370" s="643" t="s">
        <v>604</v>
      </c>
      <c r="D370" s="644" t="s">
        <v>605</v>
      </c>
      <c r="E370" s="620"/>
      <c r="F370" s="612"/>
      <c r="G370" s="612"/>
    </row>
    <row r="371" spans="1:7" ht="22.5">
      <c r="A371" s="612"/>
      <c r="B371" s="282"/>
      <c r="C371" s="618" t="s">
        <v>606</v>
      </c>
      <c r="D371" s="619" t="s">
        <v>593</v>
      </c>
      <c r="E371" s="620"/>
      <c r="F371" s="612"/>
      <c r="G371" s="612"/>
    </row>
    <row r="372" spans="1:7">
      <c r="A372" s="612"/>
      <c r="B372" s="282"/>
      <c r="C372" s="618" t="s">
        <v>607</v>
      </c>
      <c r="D372" s="619" t="s">
        <v>595</v>
      </c>
      <c r="E372" s="620"/>
      <c r="F372" s="612"/>
      <c r="G372" s="612"/>
    </row>
    <row r="373" spans="1:7">
      <c r="A373" s="612"/>
      <c r="B373" s="612"/>
      <c r="C373" s="618" t="s">
        <v>608</v>
      </c>
      <c r="D373" s="619" t="s">
        <v>589</v>
      </c>
      <c r="E373" s="620"/>
      <c r="F373" s="612"/>
      <c r="G373" s="612"/>
    </row>
    <row r="374" spans="1:7" ht="12">
      <c r="A374" s="612"/>
      <c r="B374" s="645"/>
      <c r="C374" s="646" t="s">
        <v>748</v>
      </c>
      <c r="D374" s="646"/>
      <c r="E374" s="620"/>
      <c r="F374" s="612"/>
      <c r="G374" s="612"/>
    </row>
    <row r="375" spans="1:7">
      <c r="A375" s="612"/>
      <c r="B375" s="647" t="s">
        <v>609</v>
      </c>
      <c r="C375" s="618" t="s">
        <v>610</v>
      </c>
      <c r="D375" s="644" t="s">
        <v>595</v>
      </c>
      <c r="E375" s="620"/>
      <c r="F375" s="612"/>
      <c r="G375" s="612"/>
    </row>
    <row r="376" spans="1:7">
      <c r="A376" s="612"/>
      <c r="B376" s="282"/>
      <c r="C376" s="618" t="s">
        <v>611</v>
      </c>
      <c r="D376" s="648" t="s">
        <v>595</v>
      </c>
      <c r="E376" s="620"/>
      <c r="F376" s="612"/>
      <c r="G376" s="612"/>
    </row>
    <row r="377" spans="1:7">
      <c r="A377" s="612"/>
      <c r="B377" s="282"/>
      <c r="C377" s="618" t="s">
        <v>517</v>
      </c>
      <c r="D377" s="648" t="s">
        <v>595</v>
      </c>
      <c r="E377" s="620"/>
      <c r="F377" s="612"/>
      <c r="G377" s="612"/>
    </row>
    <row r="378" spans="1:7">
      <c r="A378" s="612"/>
      <c r="B378" s="643"/>
      <c r="C378" s="618" t="s">
        <v>612</v>
      </c>
      <c r="D378" s="644" t="s">
        <v>595</v>
      </c>
      <c r="E378" s="620"/>
      <c r="F378" s="612"/>
      <c r="G378" s="612"/>
    </row>
    <row r="379" spans="1:7">
      <c r="A379" s="612"/>
      <c r="B379" s="283" t="s">
        <v>613</v>
      </c>
      <c r="C379" s="282"/>
      <c r="D379" s="649"/>
      <c r="E379" s="612"/>
      <c r="F379" s="612"/>
      <c r="G379" s="612"/>
    </row>
    <row r="380" spans="1:7">
      <c r="A380" s="612"/>
      <c r="B380" s="1341" t="s">
        <v>614</v>
      </c>
      <c r="C380" s="1341"/>
      <c r="D380" s="1341"/>
      <c r="E380" s="612"/>
      <c r="F380" s="612"/>
      <c r="G380" s="612"/>
    </row>
    <row r="381" spans="1:7">
      <c r="A381" s="612"/>
      <c r="B381" s="1341"/>
      <c r="C381" s="1341"/>
      <c r="D381" s="1341"/>
      <c r="E381" s="612"/>
      <c r="F381" s="612"/>
      <c r="G381" s="612"/>
    </row>
    <row r="382" spans="1:7">
      <c r="A382" s="612"/>
      <c r="B382" s="513"/>
      <c r="C382" s="513" t="s">
        <v>370</v>
      </c>
      <c r="D382" s="644" t="s">
        <v>615</v>
      </c>
      <c r="E382" s="612"/>
      <c r="F382" s="612"/>
      <c r="G382" s="612"/>
    </row>
    <row r="383" spans="1:7">
      <c r="A383" s="612"/>
      <c r="B383" s="513"/>
      <c r="C383" s="513" t="s">
        <v>616</v>
      </c>
      <c r="D383" s="644" t="s">
        <v>595</v>
      </c>
      <c r="E383" s="612"/>
      <c r="F383" s="612"/>
      <c r="G383" s="612"/>
    </row>
    <row r="384" spans="1:7">
      <c r="A384" s="612"/>
      <c r="B384" s="612"/>
      <c r="C384" s="612" t="s">
        <v>611</v>
      </c>
      <c r="D384" s="644" t="s">
        <v>595</v>
      </c>
      <c r="E384" s="612"/>
      <c r="F384" s="612"/>
      <c r="G384" s="612"/>
    </row>
    <row r="385" spans="1:11">
      <c r="A385" s="612"/>
      <c r="B385" s="612"/>
      <c r="C385" s="612" t="s">
        <v>617</v>
      </c>
      <c r="D385" s="644" t="s">
        <v>595</v>
      </c>
      <c r="E385" s="612"/>
      <c r="F385" s="612"/>
      <c r="G385" s="612"/>
    </row>
    <row r="386" spans="1:11" ht="12" thickBot="1">
      <c r="A386" s="612"/>
      <c r="B386" s="612"/>
      <c r="C386" s="612"/>
      <c r="D386" s="612"/>
      <c r="E386" s="612"/>
      <c r="F386" s="612"/>
      <c r="G386" s="612"/>
    </row>
    <row r="387" spans="1:11">
      <c r="A387" s="650"/>
      <c r="B387" s="651"/>
      <c r="C387" s="651"/>
      <c r="D387" s="651"/>
      <c r="E387" s="651"/>
      <c r="F387" s="651"/>
      <c r="G387" s="651"/>
      <c r="H387" s="651"/>
      <c r="I387" s="651"/>
      <c r="J387" s="651"/>
      <c r="K387" s="652"/>
    </row>
    <row r="388" spans="1:11" ht="12">
      <c r="A388" s="653" t="s">
        <v>1435</v>
      </c>
      <c r="B388" s="282"/>
      <c r="C388" s="282"/>
      <c r="D388" s="612"/>
      <c r="E388" s="616"/>
      <c r="F388" s="612"/>
      <c r="G388" s="612"/>
      <c r="H388" s="612"/>
      <c r="I388" s="612"/>
      <c r="J388" s="612"/>
      <c r="K388" s="654"/>
    </row>
    <row r="389" spans="1:11" ht="12">
      <c r="A389" s="655"/>
      <c r="B389" s="282"/>
      <c r="C389" s="282"/>
      <c r="D389" s="612"/>
      <c r="E389" s="616"/>
      <c r="F389" s="612"/>
      <c r="G389" s="612"/>
      <c r="H389" s="612"/>
      <c r="I389" s="612"/>
      <c r="J389" s="612"/>
      <c r="K389" s="654"/>
    </row>
    <row r="390" spans="1:11">
      <c r="A390" s="1350" t="s">
        <v>4298</v>
      </c>
      <c r="B390" s="1351"/>
      <c r="C390" s="1351"/>
      <c r="D390" s="1351"/>
      <c r="E390" s="1351"/>
      <c r="F390" s="1351"/>
      <c r="G390" s="1351"/>
      <c r="H390" s="1351"/>
      <c r="I390" s="1351"/>
      <c r="J390" s="1351"/>
      <c r="K390" s="1352"/>
    </row>
    <row r="391" spans="1:11" ht="12">
      <c r="A391" s="657" t="s">
        <v>749</v>
      </c>
      <c r="B391" s="282"/>
      <c r="C391" s="616" t="s">
        <v>618</v>
      </c>
      <c r="D391" s="616"/>
      <c r="E391" s="616"/>
      <c r="F391" s="616"/>
      <c r="G391" s="616" t="s">
        <v>618</v>
      </c>
      <c r="H391" s="616"/>
      <c r="I391" s="616" t="s">
        <v>618</v>
      </c>
      <c r="J391" s="616"/>
      <c r="K391" s="658" t="s">
        <v>618</v>
      </c>
    </row>
    <row r="392" spans="1:11">
      <c r="A392" s="659" t="s">
        <v>619</v>
      </c>
      <c r="B392" s="660"/>
      <c r="C392" s="660"/>
      <c r="D392" s="660"/>
      <c r="E392" s="660"/>
      <c r="F392" s="660"/>
      <c r="G392" s="661"/>
      <c r="H392" s="660"/>
      <c r="I392" s="660"/>
      <c r="J392" s="660"/>
      <c r="K392" s="662"/>
    </row>
    <row r="393" spans="1:11">
      <c r="A393" s="1353" t="s">
        <v>620</v>
      </c>
      <c r="B393" s="1354"/>
      <c r="C393" s="1344" t="s">
        <v>595</v>
      </c>
      <c r="D393" s="1345"/>
      <c r="E393" s="1346"/>
      <c r="F393" s="664"/>
      <c r="G393" s="664"/>
      <c r="H393" s="664"/>
      <c r="I393" s="664"/>
      <c r="J393" s="665"/>
      <c r="K393" s="666"/>
    </row>
    <row r="394" spans="1:11" ht="33.75">
      <c r="A394" s="667"/>
      <c r="B394" s="668" t="s">
        <v>621</v>
      </c>
      <c r="C394" s="1355" t="s">
        <v>593</v>
      </c>
      <c r="D394" s="1356"/>
      <c r="E394" s="1357"/>
      <c r="F394" s="664"/>
      <c r="G394" s="664"/>
      <c r="H394" s="664"/>
      <c r="I394" s="664"/>
      <c r="J394" s="665"/>
      <c r="K394" s="666"/>
    </row>
    <row r="395" spans="1:11" ht="22.5">
      <c r="A395" s="667"/>
      <c r="B395" s="669" t="s">
        <v>622</v>
      </c>
      <c r="C395" s="1347" t="s">
        <v>595</v>
      </c>
      <c r="D395" s="1348"/>
      <c r="E395" s="1349"/>
      <c r="F395" s="664"/>
      <c r="G395" s="664"/>
      <c r="H395" s="664"/>
      <c r="I395" s="664"/>
      <c r="J395" s="665"/>
      <c r="K395" s="666"/>
    </row>
    <row r="396" spans="1:11">
      <c r="A396" s="667"/>
      <c r="B396" s="669" t="s">
        <v>623</v>
      </c>
      <c r="C396" s="673" t="s">
        <v>615</v>
      </c>
      <c r="D396" s="674"/>
      <c r="E396" s="675"/>
      <c r="F396" s="664"/>
      <c r="G396" s="664"/>
      <c r="H396" s="664"/>
      <c r="I396" s="664"/>
      <c r="J396" s="665"/>
      <c r="K396" s="666"/>
    </row>
    <row r="397" spans="1:11">
      <c r="A397" s="667"/>
      <c r="B397" s="669" t="s">
        <v>624</v>
      </c>
      <c r="C397" s="673" t="s">
        <v>615</v>
      </c>
      <c r="D397" s="674"/>
      <c r="E397" s="675"/>
      <c r="F397" s="664"/>
      <c r="G397" s="664"/>
      <c r="H397" s="664"/>
      <c r="I397" s="664"/>
      <c r="J397" s="665"/>
      <c r="K397" s="666"/>
    </row>
    <row r="398" spans="1:11">
      <c r="A398" s="1358" t="s">
        <v>625</v>
      </c>
      <c r="B398" s="1359"/>
      <c r="C398" s="1347" t="s">
        <v>615</v>
      </c>
      <c r="D398" s="1348"/>
      <c r="E398" s="1349"/>
      <c r="F398" s="664"/>
      <c r="G398" s="664"/>
      <c r="H398" s="664"/>
      <c r="I398" s="664"/>
      <c r="J398" s="665"/>
      <c r="K398" s="666"/>
    </row>
    <row r="399" spans="1:11">
      <c r="A399" s="1342" t="s">
        <v>626</v>
      </c>
      <c r="B399" s="1343"/>
      <c r="C399" s="670" t="s">
        <v>627</v>
      </c>
      <c r="D399" s="671"/>
      <c r="E399" s="672"/>
      <c r="F399" s="665"/>
      <c r="G399" s="676"/>
      <c r="H399" s="677"/>
      <c r="I399" s="665"/>
      <c r="J399" s="665"/>
      <c r="K399" s="666"/>
    </row>
    <row r="400" spans="1:11">
      <c r="A400" s="678" t="s">
        <v>386</v>
      </c>
      <c r="B400" s="679"/>
      <c r="C400" s="1344" t="s">
        <v>595</v>
      </c>
      <c r="D400" s="1345"/>
      <c r="E400" s="1346"/>
      <c r="F400" s="665"/>
      <c r="G400" s="676"/>
      <c r="H400" s="677"/>
      <c r="I400" s="665"/>
      <c r="J400" s="665"/>
      <c r="K400" s="666"/>
    </row>
    <row r="401" spans="1:11">
      <c r="A401" s="678" t="s">
        <v>628</v>
      </c>
      <c r="B401" s="679"/>
      <c r="C401" s="1344" t="s">
        <v>595</v>
      </c>
      <c r="D401" s="1345"/>
      <c r="E401" s="1346"/>
      <c r="F401" s="665"/>
      <c r="G401" s="676"/>
      <c r="H401" s="677"/>
      <c r="I401" s="665"/>
      <c r="J401" s="665"/>
      <c r="K401" s="666"/>
    </row>
    <row r="402" spans="1:11">
      <c r="A402" s="680" t="s">
        <v>629</v>
      </c>
      <c r="B402" s="681"/>
      <c r="C402" s="1347" t="s">
        <v>595</v>
      </c>
      <c r="D402" s="1348"/>
      <c r="E402" s="1349"/>
      <c r="F402" s="665"/>
      <c r="G402" s="676"/>
      <c r="H402" s="665"/>
      <c r="I402" s="665"/>
      <c r="J402" s="665"/>
      <c r="K402" s="666"/>
    </row>
    <row r="403" spans="1:11">
      <c r="A403" s="680" t="s">
        <v>630</v>
      </c>
      <c r="B403" s="681"/>
      <c r="C403" s="1347" t="s">
        <v>595</v>
      </c>
      <c r="D403" s="1348"/>
      <c r="E403" s="1349"/>
      <c r="F403" s="665"/>
      <c r="G403" s="676"/>
      <c r="H403" s="665"/>
      <c r="I403" s="665"/>
      <c r="J403" s="665"/>
      <c r="K403" s="666"/>
    </row>
    <row r="404" spans="1:11">
      <c r="A404" s="678" t="s">
        <v>631</v>
      </c>
      <c r="B404" s="681"/>
      <c r="C404" s="1347" t="s">
        <v>595</v>
      </c>
      <c r="D404" s="1348"/>
      <c r="E404" s="1349"/>
      <c r="F404" s="665"/>
      <c r="G404" s="676"/>
      <c r="H404" s="665"/>
      <c r="I404" s="665"/>
      <c r="J404" s="665"/>
      <c r="K404" s="666"/>
    </row>
    <row r="405" spans="1:11">
      <c r="A405" s="682" t="s">
        <v>632</v>
      </c>
      <c r="B405" s="683"/>
      <c r="C405" s="683"/>
      <c r="D405" s="683"/>
      <c r="E405" s="683"/>
      <c r="F405" s="683"/>
      <c r="G405" s="683"/>
      <c r="H405" s="683"/>
      <c r="I405" s="683"/>
      <c r="J405" s="683"/>
      <c r="K405" s="684"/>
    </row>
    <row r="406" spans="1:11" ht="22.5">
      <c r="A406" s="685" t="s">
        <v>633</v>
      </c>
      <c r="B406" s="686"/>
      <c r="C406" s="687" t="s">
        <v>593</v>
      </c>
      <c r="D406" s="688" t="s">
        <v>634</v>
      </c>
      <c r="E406" s="689" t="s">
        <v>635</v>
      </c>
      <c r="F406" s="690" t="s">
        <v>636</v>
      </c>
      <c r="G406" s="691" t="s">
        <v>637</v>
      </c>
      <c r="H406" s="692"/>
      <c r="I406" s="693"/>
      <c r="J406" s="693"/>
      <c r="K406" s="694"/>
    </row>
    <row r="407" spans="1:11" ht="22.5">
      <c r="A407" s="685" t="s">
        <v>638</v>
      </c>
      <c r="B407" s="695"/>
      <c r="C407" s="687" t="s">
        <v>593</v>
      </c>
      <c r="D407" s="688" t="s">
        <v>639</v>
      </c>
      <c r="E407" s="644" t="s">
        <v>635</v>
      </c>
      <c r="F407" s="690" t="s">
        <v>640</v>
      </c>
      <c r="G407" s="663" t="s">
        <v>635</v>
      </c>
      <c r="H407" s="692"/>
      <c r="I407" s="693"/>
      <c r="J407" s="693"/>
      <c r="K407" s="694"/>
    </row>
    <row r="408" spans="1:11">
      <c r="A408" s="696"/>
      <c r="B408" s="697"/>
      <c r="C408" s="697"/>
      <c r="D408" s="697"/>
      <c r="E408" s="697"/>
      <c r="F408" s="697"/>
      <c r="G408" s="697"/>
      <c r="H408" s="697"/>
      <c r="I408" s="697"/>
      <c r="J408" s="697"/>
      <c r="K408" s="698"/>
    </row>
    <row r="409" spans="1:11">
      <c r="A409" s="1371" t="s">
        <v>641</v>
      </c>
      <c r="B409" s="1372"/>
      <c r="C409" s="1362" t="s">
        <v>593</v>
      </c>
      <c r="D409" s="1364" t="s">
        <v>642</v>
      </c>
      <c r="E409" s="1366" t="s">
        <v>635</v>
      </c>
      <c r="F409" s="1368" t="s">
        <v>643</v>
      </c>
      <c r="G409" s="1366" t="s">
        <v>635</v>
      </c>
      <c r="H409" s="699" t="s">
        <v>644</v>
      </c>
      <c r="I409" s="700" t="s">
        <v>595</v>
      </c>
      <c r="J409" s="701" t="s">
        <v>750</v>
      </c>
      <c r="K409" s="702" t="s">
        <v>589</v>
      </c>
    </row>
    <row r="410" spans="1:11" ht="162">
      <c r="A410" s="1361"/>
      <c r="B410" s="1373"/>
      <c r="C410" s="1363"/>
      <c r="D410" s="1374"/>
      <c r="E410" s="1375"/>
      <c r="F410" s="1376"/>
      <c r="G410" s="1375"/>
      <c r="H410" s="703" t="s">
        <v>4299</v>
      </c>
      <c r="I410" s="700" t="s">
        <v>595</v>
      </c>
      <c r="J410" s="704" t="s">
        <v>4300</v>
      </c>
      <c r="K410" s="702" t="s">
        <v>589</v>
      </c>
    </row>
    <row r="411" spans="1:11">
      <c r="A411" s="1360" t="s">
        <v>645</v>
      </c>
      <c r="B411" s="705"/>
      <c r="C411" s="1362" t="s">
        <v>593</v>
      </c>
      <c r="D411" s="1364" t="s">
        <v>646</v>
      </c>
      <c r="E411" s="1366" t="s">
        <v>635</v>
      </c>
      <c r="F411" s="1368" t="s">
        <v>647</v>
      </c>
      <c r="G411" s="1370" t="s">
        <v>635</v>
      </c>
      <c r="H411" s="699" t="s">
        <v>644</v>
      </c>
      <c r="I411" s="700" t="s">
        <v>595</v>
      </c>
      <c r="J411" s="701" t="s">
        <v>750</v>
      </c>
      <c r="K411" s="702" t="s">
        <v>589</v>
      </c>
    </row>
    <row r="412" spans="1:11" ht="162">
      <c r="A412" s="1361"/>
      <c r="B412" s="706"/>
      <c r="C412" s="1363"/>
      <c r="D412" s="1365"/>
      <c r="E412" s="1367"/>
      <c r="F412" s="1369"/>
      <c r="G412" s="1370"/>
      <c r="H412" s="703" t="s">
        <v>4301</v>
      </c>
      <c r="I412" s="707" t="s">
        <v>595</v>
      </c>
      <c r="J412" s="704" t="s">
        <v>4300</v>
      </c>
      <c r="K412" s="702" t="s">
        <v>589</v>
      </c>
    </row>
    <row r="413" spans="1:11">
      <c r="A413" s="708"/>
      <c r="B413" s="618"/>
      <c r="C413" s="709"/>
      <c r="D413" s="709"/>
      <c r="E413" s="709"/>
      <c r="F413" s="709"/>
      <c r="G413" s="709"/>
      <c r="H413" s="709"/>
      <c r="I413" s="709"/>
      <c r="J413" s="709"/>
      <c r="K413" s="710"/>
    </row>
    <row r="414" spans="1:11" ht="22.5">
      <c r="A414" s="711" t="s">
        <v>648</v>
      </c>
      <c r="B414" s="712"/>
      <c r="C414" s="713"/>
      <c r="D414" s="713" t="s">
        <v>634</v>
      </c>
      <c r="E414" s="714" t="s">
        <v>635</v>
      </c>
      <c r="F414" s="715" t="s">
        <v>636</v>
      </c>
      <c r="G414" s="716" t="s">
        <v>637</v>
      </c>
      <c r="H414" s="709"/>
      <c r="I414" s="709"/>
      <c r="J414" s="709"/>
      <c r="K414" s="710"/>
    </row>
    <row r="415" spans="1:11" ht="22.5">
      <c r="A415" s="711" t="s">
        <v>649</v>
      </c>
      <c r="B415" s="717"/>
      <c r="C415" s="713"/>
      <c r="D415" s="713" t="s">
        <v>639</v>
      </c>
      <c r="E415" s="638" t="s">
        <v>635</v>
      </c>
      <c r="F415" s="715" t="s">
        <v>640</v>
      </c>
      <c r="G415" s="718" t="s">
        <v>635</v>
      </c>
      <c r="H415" s="709"/>
      <c r="I415" s="709"/>
      <c r="J415" s="709"/>
      <c r="K415" s="710"/>
    </row>
    <row r="416" spans="1:11">
      <c r="A416" s="708"/>
      <c r="B416" s="618"/>
      <c r="C416" s="719"/>
      <c r="D416" s="719"/>
      <c r="E416" s="709"/>
      <c r="F416" s="709"/>
      <c r="G416" s="709"/>
      <c r="H416" s="709"/>
      <c r="I416" s="709"/>
      <c r="J416" s="709"/>
      <c r="K416" s="710"/>
    </row>
    <row r="417" spans="1:11" ht="45">
      <c r="A417" s="680" t="s">
        <v>650</v>
      </c>
      <c r="B417" s="720"/>
      <c r="C417" s="687" t="s">
        <v>593</v>
      </c>
      <c r="D417" s="688" t="s">
        <v>651</v>
      </c>
      <c r="E417" s="721" t="s">
        <v>595</v>
      </c>
      <c r="F417" s="722"/>
      <c r="G417" s="722"/>
      <c r="H417" s="722"/>
      <c r="I417" s="722"/>
      <c r="J417" s="722"/>
      <c r="K417" s="723"/>
    </row>
    <row r="418" spans="1:11">
      <c r="A418" s="685"/>
      <c r="B418" s="724"/>
      <c r="C418" s="724"/>
      <c r="D418" s="724"/>
      <c r="E418" s="724"/>
      <c r="F418" s="724"/>
      <c r="G418" s="724"/>
      <c r="H418" s="724"/>
      <c r="I418" s="724"/>
      <c r="J418" s="724"/>
      <c r="K418" s="725"/>
    </row>
    <row r="419" spans="1:11" ht="192" thickBot="1">
      <c r="A419" s="726" t="s">
        <v>652</v>
      </c>
      <c r="B419" s="727"/>
      <c r="C419" s="728" t="s">
        <v>615</v>
      </c>
      <c r="D419" s="729" t="s">
        <v>653</v>
      </c>
      <c r="E419" s="730"/>
      <c r="F419" s="730"/>
      <c r="G419" s="730"/>
      <c r="H419" s="730"/>
      <c r="I419" s="730"/>
      <c r="J419" s="730"/>
      <c r="K419" s="731"/>
    </row>
    <row r="420" spans="1:11">
      <c r="A420" s="732"/>
      <c r="B420" s="732"/>
      <c r="C420" s="732"/>
      <c r="D420" s="1378"/>
      <c r="E420" s="1378"/>
      <c r="F420" s="733"/>
      <c r="G420" s="734"/>
      <c r="H420" s="733"/>
      <c r="I420" s="733"/>
      <c r="J420" s="733"/>
      <c r="K420" s="735"/>
    </row>
    <row r="421" spans="1:11" ht="12">
      <c r="A421" s="736"/>
      <c r="B421" s="736"/>
      <c r="C421" s="736"/>
      <c r="D421" s="1378"/>
      <c r="E421" s="1378"/>
      <c r="F421" s="733"/>
      <c r="G421" s="734"/>
      <c r="H421" s="733"/>
      <c r="I421" s="733"/>
      <c r="J421" s="733"/>
      <c r="K421" s="735"/>
    </row>
    <row r="422" spans="1:11" ht="12" thickBot="1">
      <c r="A422" s="726" t="s">
        <v>654</v>
      </c>
      <c r="B422" s="727"/>
      <c r="C422" s="728"/>
      <c r="D422" s="737" t="s">
        <v>595</v>
      </c>
      <c r="E422" s="738"/>
      <c r="F422" s="738"/>
      <c r="G422" s="738"/>
      <c r="H422" s="738"/>
      <c r="I422" s="738"/>
      <c r="J422" s="738"/>
      <c r="K422" s="739"/>
    </row>
    <row r="423" spans="1:11">
      <c r="A423" s="732"/>
      <c r="B423" s="732"/>
      <c r="C423" s="732"/>
      <c r="D423" s="1378"/>
      <c r="E423" s="1378"/>
      <c r="F423" s="733"/>
      <c r="G423" s="734"/>
      <c r="H423" s="733"/>
      <c r="I423" s="733"/>
      <c r="J423" s="733"/>
      <c r="K423" s="735"/>
    </row>
    <row r="424" spans="1:11">
      <c r="A424" s="283" t="s">
        <v>613</v>
      </c>
      <c r="B424" s="282"/>
      <c r="C424" s="649"/>
      <c r="D424" s="1377"/>
      <c r="E424" s="1377"/>
      <c r="F424" s="735"/>
      <c r="G424" s="734"/>
      <c r="H424" s="735"/>
      <c r="I424" s="735"/>
      <c r="J424" s="735"/>
      <c r="K424" s="735"/>
    </row>
    <row r="425" spans="1:11">
      <c r="A425" s="1341" t="s">
        <v>614</v>
      </c>
      <c r="B425" s="1341"/>
      <c r="C425" s="1341"/>
      <c r="D425" s="1377"/>
      <c r="E425" s="1377"/>
      <c r="F425" s="733"/>
      <c r="G425" s="734"/>
      <c r="H425" s="733"/>
      <c r="I425" s="733"/>
      <c r="J425" s="733"/>
      <c r="K425" s="735"/>
    </row>
    <row r="426" spans="1:11">
      <c r="A426" s="1341"/>
      <c r="B426" s="1341"/>
      <c r="C426" s="1341"/>
      <c r="D426" s="1377"/>
      <c r="E426" s="1377"/>
      <c r="F426" s="733"/>
      <c r="G426" s="734"/>
      <c r="H426" s="733"/>
      <c r="I426" s="733"/>
      <c r="J426" s="733"/>
      <c r="K426" s="735"/>
    </row>
    <row r="427" spans="1:11">
      <c r="A427" s="513"/>
      <c r="B427" s="513" t="s">
        <v>370</v>
      </c>
      <c r="C427" s="644" t="s">
        <v>615</v>
      </c>
      <c r="D427" s="1377"/>
      <c r="E427" s="1377"/>
      <c r="F427" s="735"/>
      <c r="G427" s="734"/>
      <c r="H427" s="735"/>
      <c r="I427" s="735"/>
      <c r="J427" s="735"/>
      <c r="K427" s="735"/>
    </row>
    <row r="428" spans="1:11">
      <c r="A428" s="513"/>
      <c r="B428" s="513" t="s">
        <v>616</v>
      </c>
      <c r="C428" s="644" t="s">
        <v>595</v>
      </c>
      <c r="D428" s="1378"/>
      <c r="E428" s="1378"/>
      <c r="F428" s="733"/>
      <c r="G428" s="734"/>
      <c r="H428" s="733"/>
      <c r="I428" s="733"/>
      <c r="J428" s="733"/>
      <c r="K428" s="735"/>
    </row>
    <row r="429" spans="1:11">
      <c r="A429" s="612"/>
      <c r="B429" s="612" t="s">
        <v>611</v>
      </c>
      <c r="C429" s="644" t="s">
        <v>595</v>
      </c>
      <c r="D429" s="735"/>
      <c r="E429" s="735"/>
      <c r="F429" s="735"/>
      <c r="G429" s="735"/>
      <c r="H429" s="735"/>
      <c r="I429" s="735"/>
      <c r="J429" s="735"/>
      <c r="K429" s="735"/>
    </row>
    <row r="430" spans="1:11">
      <c r="A430" s="612"/>
      <c r="B430" s="612" t="s">
        <v>617</v>
      </c>
      <c r="C430" s="644" t="s">
        <v>595</v>
      </c>
      <c r="D430" s="735"/>
      <c r="E430" s="735"/>
      <c r="F430" s="735"/>
      <c r="G430" s="735"/>
      <c r="H430" s="735"/>
      <c r="I430" s="735"/>
      <c r="J430" s="735"/>
      <c r="K430" s="735"/>
    </row>
    <row r="431" spans="1:11" ht="12">
      <c r="A431" s="612"/>
      <c r="B431" s="612"/>
      <c r="C431" s="612"/>
      <c r="D431" s="1379"/>
      <c r="E431" s="1380"/>
      <c r="F431" s="735"/>
      <c r="G431" s="735"/>
      <c r="H431" s="735"/>
      <c r="I431" s="735"/>
      <c r="J431" s="735"/>
      <c r="K431" s="735"/>
    </row>
    <row r="432" spans="1:11">
      <c r="A432" s="1341" t="s">
        <v>751</v>
      </c>
      <c r="B432" s="1341"/>
      <c r="C432" s="648" t="s">
        <v>595</v>
      </c>
      <c r="D432" s="1377"/>
      <c r="E432" s="1377"/>
      <c r="F432" s="733"/>
      <c r="G432" s="734"/>
      <c r="H432" s="733"/>
      <c r="I432" s="733"/>
      <c r="J432" s="733"/>
      <c r="K432" s="735"/>
    </row>
    <row r="433" spans="1:12">
      <c r="A433" s="612"/>
      <c r="B433" s="612"/>
      <c r="C433" s="648" t="s">
        <v>595</v>
      </c>
      <c r="D433" s="733"/>
      <c r="E433" s="733"/>
      <c r="F433" s="733"/>
      <c r="G433" s="734"/>
      <c r="H433" s="733"/>
      <c r="I433" s="733"/>
      <c r="J433" s="733"/>
      <c r="K433" s="735"/>
    </row>
    <row r="434" spans="1:12">
      <c r="A434" s="735"/>
      <c r="B434" s="735"/>
      <c r="C434" s="735"/>
      <c r="D434" s="733"/>
      <c r="E434" s="733"/>
      <c r="F434" s="733"/>
      <c r="G434" s="734"/>
      <c r="H434" s="733"/>
      <c r="I434" s="733"/>
      <c r="J434" s="733"/>
      <c r="K434" s="735"/>
    </row>
    <row r="435" spans="1:12">
      <c r="A435" s="697"/>
      <c r="B435" s="697"/>
      <c r="C435" s="697"/>
      <c r="D435" s="697"/>
      <c r="E435" s="697"/>
      <c r="F435" s="697"/>
      <c r="G435" s="697"/>
      <c r="H435" s="697"/>
      <c r="I435" s="697"/>
      <c r="J435" s="697"/>
      <c r="K435" s="697"/>
      <c r="L435" s="697"/>
    </row>
    <row r="436" spans="1:12">
      <c r="A436" s="697"/>
      <c r="B436" s="1381" t="s">
        <v>512</v>
      </c>
      <c r="C436" s="1381"/>
      <c r="D436" s="1381"/>
      <c r="E436" s="1381"/>
      <c r="F436" s="1381"/>
      <c r="G436" s="1381"/>
      <c r="H436" s="740"/>
      <c r="I436" s="740"/>
      <c r="J436" s="740"/>
      <c r="K436" s="740"/>
      <c r="L436" s="740"/>
    </row>
    <row r="437" spans="1:12">
      <c r="A437" s="697"/>
      <c r="B437" s="1336" t="s">
        <v>655</v>
      </c>
      <c r="C437" s="1336"/>
      <c r="D437" s="1336"/>
      <c r="E437" s="1336"/>
      <c r="F437" s="1336"/>
      <c r="G437" s="1336"/>
      <c r="H437" s="1336"/>
      <c r="I437" s="1336"/>
      <c r="J437" s="1336"/>
      <c r="K437" s="697"/>
      <c r="L437" s="697"/>
    </row>
    <row r="438" spans="1:12">
      <c r="A438" s="697"/>
      <c r="B438" s="697"/>
      <c r="C438" s="697"/>
      <c r="D438" s="697"/>
      <c r="E438" s="697"/>
      <c r="F438" s="697"/>
      <c r="G438" s="697"/>
      <c r="H438" s="697"/>
      <c r="I438" s="697"/>
      <c r="J438" s="697"/>
      <c r="K438" s="697"/>
      <c r="L438" s="697"/>
    </row>
    <row r="439" spans="1:12">
      <c r="A439" s="697"/>
      <c r="B439" s="741"/>
      <c r="C439" s="741"/>
      <c r="D439" s="741"/>
      <c r="E439" s="741"/>
      <c r="F439" s="741"/>
      <c r="G439" s="741"/>
      <c r="H439" s="697"/>
      <c r="I439" s="697"/>
      <c r="J439" s="697"/>
      <c r="K439" s="697"/>
      <c r="L439" s="697"/>
    </row>
    <row r="440" spans="1:12">
      <c r="A440" s="697"/>
      <c r="B440" s="1383" t="s">
        <v>1408</v>
      </c>
      <c r="C440" s="1383"/>
      <c r="D440" s="1385" t="s">
        <v>165</v>
      </c>
      <c r="E440" s="1385" t="s">
        <v>49</v>
      </c>
      <c r="F440" s="1385" t="s">
        <v>385</v>
      </c>
      <c r="G440" s="1385" t="s">
        <v>386</v>
      </c>
      <c r="H440" s="1385"/>
      <c r="I440" s="1386" t="s">
        <v>387</v>
      </c>
      <c r="J440" s="1387"/>
      <c r="K440" s="697"/>
      <c r="L440" s="697"/>
    </row>
    <row r="441" spans="1:12">
      <c r="A441" s="697"/>
      <c r="B441" s="1383"/>
      <c r="C441" s="1383"/>
      <c r="D441" s="1385"/>
      <c r="E441" s="1385"/>
      <c r="F441" s="1385"/>
      <c r="G441" s="742" t="s">
        <v>222</v>
      </c>
      <c r="H441" s="742" t="s">
        <v>388</v>
      </c>
      <c r="I441" s="742" t="s">
        <v>222</v>
      </c>
      <c r="J441" s="742" t="s">
        <v>388</v>
      </c>
      <c r="K441" s="697"/>
      <c r="L441" s="697"/>
    </row>
    <row r="442" spans="1:12">
      <c r="A442" s="697"/>
      <c r="B442" s="1383"/>
      <c r="C442" s="1383"/>
      <c r="D442" s="1383" t="s">
        <v>166</v>
      </c>
      <c r="E442" s="1382" t="s">
        <v>167</v>
      </c>
      <c r="F442" s="743" t="s">
        <v>168</v>
      </c>
      <c r="G442" s="744"/>
      <c r="H442" s="744"/>
      <c r="I442" s="744"/>
      <c r="J442" s="744"/>
      <c r="K442" s="697"/>
      <c r="L442" s="697"/>
    </row>
    <row r="443" spans="1:12">
      <c r="A443" s="697"/>
      <c r="B443" s="1383"/>
      <c r="C443" s="1383"/>
      <c r="D443" s="1383"/>
      <c r="E443" s="1382"/>
      <c r="F443" s="745" t="s">
        <v>389</v>
      </c>
      <c r="G443" s="744"/>
      <c r="H443" s="744"/>
      <c r="I443" s="744"/>
      <c r="J443" s="744"/>
      <c r="K443" s="697"/>
      <c r="L443" s="697"/>
    </row>
    <row r="444" spans="1:12">
      <c r="A444" s="697"/>
      <c r="B444" s="1383"/>
      <c r="C444" s="1383"/>
      <c r="D444" s="1383"/>
      <c r="E444" s="1382"/>
      <c r="F444" s="743" t="s">
        <v>390</v>
      </c>
      <c r="G444" s="744"/>
      <c r="H444" s="744"/>
      <c r="I444" s="744"/>
      <c r="J444" s="744"/>
      <c r="K444" s="697"/>
      <c r="L444" s="697"/>
    </row>
    <row r="445" spans="1:12">
      <c r="A445" s="697"/>
      <c r="B445" s="1383"/>
      <c r="C445" s="1383"/>
      <c r="D445" s="1383"/>
      <c r="E445" s="1382"/>
      <c r="F445" s="743" t="s">
        <v>391</v>
      </c>
      <c r="G445" s="744"/>
      <c r="H445" s="744"/>
      <c r="I445" s="744"/>
      <c r="J445" s="744"/>
      <c r="K445" s="697"/>
      <c r="L445" s="697"/>
    </row>
    <row r="446" spans="1:12">
      <c r="A446" s="697"/>
      <c r="B446" s="1383"/>
      <c r="C446" s="1383"/>
      <c r="D446" s="1383" t="s">
        <v>172</v>
      </c>
      <c r="E446" s="1382" t="s">
        <v>392</v>
      </c>
      <c r="F446" s="743" t="s">
        <v>168</v>
      </c>
      <c r="G446" s="744"/>
      <c r="H446" s="744"/>
      <c r="I446" s="744"/>
      <c r="J446" s="744"/>
      <c r="K446" s="697"/>
      <c r="L446" s="697"/>
    </row>
    <row r="447" spans="1:12">
      <c r="A447" s="697"/>
      <c r="B447" s="1383"/>
      <c r="C447" s="1383"/>
      <c r="D447" s="1383"/>
      <c r="E447" s="1382"/>
      <c r="F447" s="743" t="s">
        <v>389</v>
      </c>
      <c r="G447" s="744"/>
      <c r="H447" s="744"/>
      <c r="I447" s="744"/>
      <c r="J447" s="744"/>
      <c r="K447" s="697"/>
      <c r="L447" s="697"/>
    </row>
    <row r="448" spans="1:12">
      <c r="A448" s="697"/>
      <c r="B448" s="1383"/>
      <c r="C448" s="1383"/>
      <c r="D448" s="1383"/>
      <c r="E448" s="1382"/>
      <c r="F448" s="743" t="s">
        <v>390</v>
      </c>
      <c r="G448" s="744"/>
      <c r="H448" s="744"/>
      <c r="I448" s="744"/>
      <c r="J448" s="744"/>
      <c r="K448" s="697"/>
      <c r="L448" s="697"/>
    </row>
    <row r="449" spans="1:12">
      <c r="A449" s="697"/>
      <c r="B449" s="1383"/>
      <c r="C449" s="1383"/>
      <c r="D449" s="1383"/>
      <c r="E449" s="1382"/>
      <c r="F449" s="743" t="s">
        <v>391</v>
      </c>
      <c r="G449" s="744"/>
      <c r="H449" s="744"/>
      <c r="I449" s="744"/>
      <c r="J449" s="744"/>
      <c r="K449" s="697"/>
      <c r="L449" s="697"/>
    </row>
    <row r="450" spans="1:12">
      <c r="A450" s="697"/>
      <c r="B450" s="1383"/>
      <c r="C450" s="1383"/>
      <c r="D450" s="1383" t="s">
        <v>174</v>
      </c>
      <c r="E450" s="1382" t="s">
        <v>167</v>
      </c>
      <c r="F450" s="743" t="s">
        <v>168</v>
      </c>
      <c r="G450" s="744"/>
      <c r="H450" s="744"/>
      <c r="I450" s="744"/>
      <c r="J450" s="744"/>
      <c r="K450" s="697"/>
      <c r="L450" s="697"/>
    </row>
    <row r="451" spans="1:12">
      <c r="A451" s="697"/>
      <c r="B451" s="1383"/>
      <c r="C451" s="1383"/>
      <c r="D451" s="1383"/>
      <c r="E451" s="1382"/>
      <c r="F451" s="743" t="s">
        <v>389</v>
      </c>
      <c r="G451" s="744"/>
      <c r="H451" s="744"/>
      <c r="I451" s="744"/>
      <c r="J451" s="744"/>
      <c r="K451" s="697"/>
      <c r="L451" s="697"/>
    </row>
    <row r="452" spans="1:12">
      <c r="A452" s="697"/>
      <c r="B452" s="1383"/>
      <c r="C452" s="1383"/>
      <c r="D452" s="1383"/>
      <c r="E452" s="1382"/>
      <c r="F452" s="743" t="s">
        <v>390</v>
      </c>
      <c r="G452" s="744"/>
      <c r="H452" s="744"/>
      <c r="I452" s="744"/>
      <c r="J452" s="744"/>
      <c r="K452" s="697"/>
      <c r="L452" s="697"/>
    </row>
    <row r="453" spans="1:12">
      <c r="A453" s="697"/>
      <c r="B453" s="1383"/>
      <c r="C453" s="1383"/>
      <c r="D453" s="1383"/>
      <c r="E453" s="1382"/>
      <c r="F453" s="743" t="s">
        <v>391</v>
      </c>
      <c r="G453" s="744"/>
      <c r="H453" s="744"/>
      <c r="I453" s="744"/>
      <c r="J453" s="744"/>
      <c r="K453" s="697"/>
      <c r="L453" s="697"/>
    </row>
    <row r="454" spans="1:12">
      <c r="A454" s="697"/>
      <c r="B454" s="1383"/>
      <c r="C454" s="1383"/>
      <c r="D454" s="1383" t="s">
        <v>174</v>
      </c>
      <c r="E454" s="1382" t="s">
        <v>392</v>
      </c>
      <c r="F454" s="743" t="s">
        <v>168</v>
      </c>
      <c r="G454" s="744"/>
      <c r="H454" s="744"/>
      <c r="I454" s="744"/>
      <c r="J454" s="744"/>
      <c r="K454" s="697"/>
      <c r="L454" s="697"/>
    </row>
    <row r="455" spans="1:12">
      <c r="A455" s="697"/>
      <c r="B455" s="1383"/>
      <c r="C455" s="1383"/>
      <c r="D455" s="1383"/>
      <c r="E455" s="1382"/>
      <c r="F455" s="743" t="s">
        <v>389</v>
      </c>
      <c r="G455" s="744"/>
      <c r="H455" s="744"/>
      <c r="I455" s="744"/>
      <c r="J455" s="744"/>
      <c r="K455" s="697"/>
      <c r="L455" s="697"/>
    </row>
    <row r="456" spans="1:12">
      <c r="A456" s="697"/>
      <c r="B456" s="1383"/>
      <c r="C456" s="1383"/>
      <c r="D456" s="1383"/>
      <c r="E456" s="1382"/>
      <c r="F456" s="743" t="s">
        <v>390</v>
      </c>
      <c r="G456" s="744"/>
      <c r="H456" s="744"/>
      <c r="I456" s="744"/>
      <c r="J456" s="744"/>
      <c r="K456" s="697"/>
      <c r="L456" s="697"/>
    </row>
    <row r="457" spans="1:12">
      <c r="A457" s="697"/>
      <c r="B457" s="1383"/>
      <c r="C457" s="1383"/>
      <c r="D457" s="1383"/>
      <c r="E457" s="1382"/>
      <c r="F457" s="743" t="s">
        <v>391</v>
      </c>
      <c r="G457" s="744"/>
      <c r="H457" s="744"/>
      <c r="I457" s="744"/>
      <c r="J457" s="744"/>
      <c r="K457" s="697"/>
      <c r="L457" s="697"/>
    </row>
    <row r="458" spans="1:12">
      <c r="A458" s="697"/>
      <c r="B458" s="697"/>
      <c r="C458" s="697"/>
      <c r="D458" s="697"/>
      <c r="E458" s="697"/>
      <c r="F458" s="697"/>
      <c r="G458" s="697"/>
      <c r="H458" s="697"/>
      <c r="I458" s="697"/>
      <c r="J458" s="697"/>
      <c r="K458" s="697"/>
      <c r="L458" s="697"/>
    </row>
    <row r="459" spans="1:12">
      <c r="A459" s="697"/>
      <c r="B459" s="746" t="s">
        <v>519</v>
      </c>
      <c r="C459" s="746"/>
      <c r="D459" s="746"/>
      <c r="E459" s="746"/>
      <c r="F459" s="746"/>
      <c r="G459" s="746"/>
      <c r="H459" s="697"/>
      <c r="I459" s="697"/>
      <c r="J459" s="697"/>
      <c r="K459" s="697"/>
      <c r="L459" s="697"/>
    </row>
    <row r="460" spans="1:12">
      <c r="A460" s="697"/>
      <c r="B460" s="1384"/>
      <c r="C460" s="1384"/>
      <c r="D460" s="1384"/>
      <c r="E460" s="1384"/>
      <c r="F460" s="1384"/>
      <c r="G460" s="1384"/>
      <c r="H460" s="1384"/>
      <c r="I460" s="746"/>
      <c r="J460" s="697"/>
      <c r="K460" s="697"/>
      <c r="L460" s="697"/>
    </row>
    <row r="461" spans="1:12">
      <c r="A461" s="697"/>
      <c r="B461" s="747" t="s">
        <v>569</v>
      </c>
      <c r="C461" s="747"/>
      <c r="D461" s="747"/>
      <c r="E461" s="747"/>
      <c r="F461" s="747"/>
      <c r="G461" s="747"/>
      <c r="H461" s="747"/>
      <c r="I461" s="747"/>
      <c r="J461" s="697"/>
      <c r="K461" s="697"/>
      <c r="L461" s="697"/>
    </row>
    <row r="462" spans="1:12">
      <c r="A462" s="697"/>
      <c r="B462" s="1384"/>
      <c r="C462" s="1384"/>
      <c r="D462" s="1384"/>
      <c r="E462" s="1384"/>
      <c r="F462" s="1384"/>
      <c r="G462" s="1384"/>
      <c r="H462" s="1384"/>
      <c r="I462" s="746"/>
      <c r="J462" s="697"/>
      <c r="K462" s="697"/>
      <c r="L462" s="697"/>
    </row>
    <row r="463" spans="1:12" ht="33.75">
      <c r="A463" s="697"/>
      <c r="B463" s="583" t="s">
        <v>520</v>
      </c>
      <c r="C463" s="584"/>
      <c r="D463" s="746"/>
      <c r="E463" s="746"/>
      <c r="F463" s="746"/>
      <c r="G463" s="746"/>
      <c r="H463" s="746"/>
      <c r="I463" s="746"/>
      <c r="J463" s="697"/>
      <c r="K463" s="697"/>
      <c r="L463" s="697"/>
    </row>
    <row r="464" spans="1:12">
      <c r="A464" s="697"/>
      <c r="B464" s="583" t="s">
        <v>521</v>
      </c>
      <c r="C464" s="584"/>
      <c r="D464" s="746"/>
      <c r="E464" s="746"/>
      <c r="F464" s="746"/>
      <c r="G464" s="746"/>
      <c r="H464" s="746"/>
      <c r="I464" s="746"/>
      <c r="J464" s="697"/>
      <c r="K464" s="697"/>
      <c r="L464" s="697"/>
    </row>
    <row r="465" spans="1:16">
      <c r="A465" s="697"/>
      <c r="B465" s="583" t="s">
        <v>370</v>
      </c>
      <c r="C465" s="585"/>
      <c r="D465" s="746"/>
      <c r="E465" s="746"/>
      <c r="F465" s="746"/>
      <c r="G465" s="746"/>
      <c r="H465" s="746"/>
      <c r="I465" s="746"/>
      <c r="J465" s="697"/>
      <c r="K465" s="697"/>
      <c r="L465" s="697"/>
    </row>
    <row r="466" spans="1:16" ht="22.5">
      <c r="A466" s="697"/>
      <c r="B466" s="583" t="s">
        <v>557</v>
      </c>
      <c r="C466" s="584"/>
      <c r="D466" s="746"/>
      <c r="E466" s="746"/>
      <c r="F466" s="746"/>
      <c r="G466" s="746"/>
      <c r="H466" s="746"/>
      <c r="I466" s="746"/>
      <c r="J466" s="697"/>
      <c r="K466" s="697"/>
      <c r="L466" s="697"/>
    </row>
    <row r="467" spans="1:16">
      <c r="A467" s="697"/>
      <c r="B467" s="697"/>
      <c r="C467" s="697"/>
      <c r="D467" s="697"/>
      <c r="E467" s="697"/>
      <c r="F467" s="697"/>
      <c r="G467" s="697"/>
      <c r="H467" s="697"/>
      <c r="I467" s="697"/>
      <c r="J467" s="697"/>
      <c r="K467" s="697"/>
      <c r="L467" s="697"/>
    </row>
    <row r="468" spans="1:16">
      <c r="A468" s="57"/>
      <c r="B468" s="1388" t="s">
        <v>1436</v>
      </c>
      <c r="C468" s="1388"/>
      <c r="D468" s="1388"/>
      <c r="E468" s="1388"/>
      <c r="F468" s="1388"/>
      <c r="G468" s="1388"/>
      <c r="H468" s="748"/>
      <c r="I468" s="57"/>
      <c r="J468" s="57"/>
      <c r="K468" s="57"/>
      <c r="L468" s="57"/>
      <c r="M468" s="57"/>
      <c r="N468" s="57"/>
      <c r="O468" s="57"/>
      <c r="P468" s="57"/>
    </row>
    <row r="469" spans="1:16">
      <c r="A469" s="57"/>
      <c r="B469" s="1351"/>
      <c r="C469" s="1351"/>
      <c r="D469" s="1351"/>
      <c r="E469" s="1351"/>
      <c r="F469" s="1351"/>
      <c r="G469" s="1351"/>
      <c r="H469" s="656"/>
      <c r="I469" s="57"/>
      <c r="J469" s="57"/>
      <c r="K469" s="57"/>
      <c r="L469" s="57"/>
      <c r="M469" s="57"/>
      <c r="N469" s="57"/>
      <c r="O469" s="57"/>
      <c r="P469" s="57"/>
    </row>
    <row r="470" spans="1:16">
      <c r="A470" s="57"/>
      <c r="B470" s="282"/>
      <c r="C470" s="283"/>
      <c r="D470" s="283"/>
      <c r="E470" s="283"/>
      <c r="F470" s="283"/>
      <c r="G470" s="283"/>
      <c r="H470" s="283"/>
      <c r="I470" s="57"/>
      <c r="J470" s="57"/>
      <c r="K470" s="57"/>
      <c r="L470" s="57"/>
      <c r="M470" s="57"/>
      <c r="N470" s="57"/>
      <c r="O470" s="57"/>
      <c r="P470" s="57"/>
    </row>
    <row r="471" spans="1:16">
      <c r="A471" s="57"/>
      <c r="B471" s="282"/>
      <c r="C471" s="283"/>
      <c r="D471" s="283"/>
      <c r="E471" s="283"/>
      <c r="F471" s="283"/>
      <c r="G471" s="283"/>
      <c r="H471" s="283"/>
      <c r="I471" s="57"/>
      <c r="J471" s="57"/>
      <c r="K471" s="57"/>
      <c r="L471" s="57"/>
      <c r="M471" s="57"/>
      <c r="N471" s="57"/>
      <c r="O471" s="57"/>
      <c r="P471" s="57"/>
    </row>
    <row r="472" spans="1:16">
      <c r="A472" s="57"/>
      <c r="B472" s="282"/>
      <c r="C472" s="283"/>
      <c r="D472" s="283"/>
      <c r="E472" s="283"/>
      <c r="F472" s="283"/>
      <c r="G472" s="283"/>
      <c r="H472" s="283"/>
      <c r="I472" s="57"/>
      <c r="J472" s="57"/>
      <c r="K472" s="57"/>
      <c r="L472" s="57"/>
      <c r="M472" s="57"/>
      <c r="N472" s="57"/>
      <c r="O472" s="57"/>
      <c r="P472" s="57"/>
    </row>
    <row r="473" spans="1:16">
      <c r="A473" s="57"/>
      <c r="B473" s="1331" t="s">
        <v>1432</v>
      </c>
      <c r="C473" s="1331"/>
      <c r="D473" s="1331"/>
      <c r="E473" s="1331"/>
      <c r="F473" s="1331"/>
      <c r="G473" s="1331"/>
      <c r="H473" s="1331"/>
      <c r="I473" s="1331"/>
      <c r="J473" s="1331"/>
      <c r="K473" s="1331"/>
      <c r="L473" s="1331"/>
      <c r="M473" s="1331"/>
      <c r="N473" s="1331"/>
      <c r="O473" s="1331"/>
      <c r="P473" s="1331"/>
    </row>
    <row r="474" spans="1:16">
      <c r="A474" s="57"/>
      <c r="B474" s="57"/>
      <c r="C474" s="57"/>
      <c r="D474" s="57"/>
      <c r="E474" s="283"/>
      <c r="F474" s="283"/>
      <c r="G474" s="283"/>
      <c r="H474" s="283"/>
      <c r="I474" s="57"/>
      <c r="J474" s="57"/>
      <c r="K474" s="57"/>
      <c r="L474" s="57"/>
      <c r="M474" s="57"/>
      <c r="N474" s="57"/>
      <c r="O474" s="57"/>
      <c r="P474" s="57"/>
    </row>
    <row r="475" spans="1:16">
      <c r="A475" s="57"/>
      <c r="B475" s="562" t="s">
        <v>1437</v>
      </c>
      <c r="C475" s="283"/>
      <c r="D475" s="283"/>
      <c r="E475" s="282"/>
      <c r="F475" s="282"/>
      <c r="G475" s="282"/>
      <c r="H475" s="282"/>
      <c r="I475" s="57"/>
      <c r="J475" s="57"/>
      <c r="K475" s="57"/>
      <c r="L475" s="57"/>
      <c r="M475" s="57"/>
      <c r="N475" s="57"/>
      <c r="O475" s="57"/>
      <c r="P475" s="57"/>
    </row>
    <row r="476" spans="1:16">
      <c r="A476" s="57"/>
      <c r="B476" s="283" t="s">
        <v>1428</v>
      </c>
      <c r="C476" s="283"/>
      <c r="D476" s="283"/>
      <c r="E476" s="57"/>
      <c r="F476" s="57"/>
      <c r="G476" s="57"/>
      <c r="H476" s="57"/>
      <c r="I476" s="57"/>
      <c r="J476" s="57"/>
      <c r="K476" s="57"/>
      <c r="L476" s="57"/>
      <c r="M476" s="57"/>
      <c r="N476" s="57"/>
      <c r="O476" s="57"/>
      <c r="P476" s="57"/>
    </row>
    <row r="477" spans="1:16">
      <c r="A477" s="57"/>
      <c r="B477" s="57"/>
      <c r="C477" s="57"/>
      <c r="D477" s="57"/>
      <c r="E477" s="57"/>
      <c r="F477" s="57"/>
      <c r="G477" s="57"/>
      <c r="H477" s="57"/>
      <c r="I477" s="57"/>
      <c r="J477" s="57"/>
      <c r="K477" s="57"/>
      <c r="L477" s="57"/>
      <c r="M477" s="57"/>
      <c r="N477" s="57"/>
      <c r="O477" s="57"/>
      <c r="P477" s="57"/>
    </row>
    <row r="478" spans="1:16">
      <c r="A478" s="57"/>
      <c r="B478" s="749" t="s">
        <v>1438</v>
      </c>
      <c r="C478" s="57"/>
      <c r="D478" s="57"/>
      <c r="E478" s="57"/>
      <c r="F478" s="57"/>
      <c r="G478" s="57"/>
      <c r="H478" s="57"/>
      <c r="I478" s="57"/>
      <c r="J478" s="57"/>
      <c r="K478" s="57"/>
      <c r="L478" s="57"/>
      <c r="M478" s="57"/>
      <c r="N478" s="57"/>
      <c r="O478" s="57"/>
      <c r="P478" s="57"/>
    </row>
    <row r="479" spans="1:16">
      <c r="A479" s="57"/>
      <c r="B479" s="749"/>
      <c r="C479" s="57"/>
      <c r="D479" s="57"/>
      <c r="E479" s="57"/>
      <c r="F479" s="57"/>
      <c r="G479" s="57"/>
      <c r="H479" s="57"/>
      <c r="I479" s="57"/>
      <c r="J479" s="57"/>
      <c r="K479" s="57"/>
      <c r="L479" s="57"/>
      <c r="M479" s="57"/>
      <c r="N479" s="57"/>
      <c r="O479" s="57"/>
      <c r="P479" s="57"/>
    </row>
    <row r="480" spans="1:16" ht="33.75">
      <c r="A480" s="57"/>
      <c r="B480" s="1389" t="s">
        <v>1439</v>
      </c>
      <c r="C480" s="1389"/>
      <c r="D480" s="1389" t="s">
        <v>1440</v>
      </c>
      <c r="E480" s="1390" t="s">
        <v>368</v>
      </c>
      <c r="F480" s="1390"/>
      <c r="G480" s="1390"/>
      <c r="H480" s="1389" t="s">
        <v>435</v>
      </c>
      <c r="I480" s="1389"/>
      <c r="J480" s="1389"/>
      <c r="K480" s="751" t="s">
        <v>1441</v>
      </c>
      <c r="L480" s="1389" t="s">
        <v>1442</v>
      </c>
      <c r="M480" s="1390" t="s">
        <v>1443</v>
      </c>
      <c r="N480" s="1390"/>
      <c r="O480" s="1390"/>
      <c r="P480" s="1390"/>
    </row>
    <row r="481" spans="1:16" ht="101.25">
      <c r="A481" s="57"/>
      <c r="B481" s="750" t="s">
        <v>1444</v>
      </c>
      <c r="C481" s="750" t="s">
        <v>1445</v>
      </c>
      <c r="D481" s="1389"/>
      <c r="E481" s="751" t="s">
        <v>239</v>
      </c>
      <c r="F481" s="751" t="s">
        <v>370</v>
      </c>
      <c r="G481" s="751" t="s">
        <v>1161</v>
      </c>
      <c r="H481" s="750" t="s">
        <v>371</v>
      </c>
      <c r="I481" s="750" t="s">
        <v>1321</v>
      </c>
      <c r="J481" s="750" t="s">
        <v>1161</v>
      </c>
      <c r="K481" s="751" t="s">
        <v>1162</v>
      </c>
      <c r="L481" s="1389"/>
      <c r="M481" s="751" t="s">
        <v>1446</v>
      </c>
      <c r="N481" s="751" t="s">
        <v>1447</v>
      </c>
      <c r="O481" s="751" t="s">
        <v>1448</v>
      </c>
      <c r="P481" s="751" t="s">
        <v>1421</v>
      </c>
    </row>
    <row r="482" spans="1:16">
      <c r="A482" s="57"/>
      <c r="B482" s="752"/>
      <c r="C482" s="752"/>
      <c r="D482" s="752"/>
      <c r="E482" s="752"/>
      <c r="F482" s="752"/>
      <c r="G482" s="752"/>
      <c r="H482" s="752"/>
      <c r="I482" s="752"/>
      <c r="J482" s="752"/>
      <c r="K482" s="752"/>
      <c r="L482" s="752"/>
      <c r="M482" s="753"/>
      <c r="N482" s="753"/>
      <c r="O482" s="753"/>
      <c r="P482" s="753"/>
    </row>
    <row r="483" spans="1:16">
      <c r="A483" s="57"/>
      <c r="B483" s="752"/>
      <c r="C483" s="752"/>
      <c r="D483" s="752"/>
      <c r="E483" s="752"/>
      <c r="F483" s="752"/>
      <c r="G483" s="752"/>
      <c r="H483" s="752"/>
      <c r="I483" s="752"/>
      <c r="J483" s="752"/>
      <c r="K483" s="752"/>
      <c r="L483" s="752"/>
      <c r="M483" s="753"/>
      <c r="N483" s="753"/>
      <c r="O483" s="753"/>
      <c r="P483" s="753"/>
    </row>
    <row r="484" spans="1:16">
      <c r="A484" s="57"/>
      <c r="B484" s="752"/>
      <c r="C484" s="752"/>
      <c r="D484" s="752"/>
      <c r="E484" s="752"/>
      <c r="F484" s="752"/>
      <c r="G484" s="752"/>
      <c r="H484" s="752"/>
      <c r="I484" s="752"/>
      <c r="J484" s="752"/>
      <c r="K484" s="752"/>
      <c r="L484" s="752"/>
      <c r="M484" s="753"/>
      <c r="N484" s="753"/>
      <c r="O484" s="753"/>
      <c r="P484" s="753"/>
    </row>
    <row r="485" spans="1:16">
      <c r="A485" s="57"/>
      <c r="B485" s="752"/>
      <c r="C485" s="752"/>
      <c r="D485" s="752"/>
      <c r="E485" s="752"/>
      <c r="F485" s="752"/>
      <c r="G485" s="752"/>
      <c r="H485" s="752"/>
      <c r="I485" s="752"/>
      <c r="J485" s="752"/>
      <c r="K485" s="752"/>
      <c r="L485" s="752"/>
      <c r="M485" s="753"/>
      <c r="N485" s="753"/>
      <c r="O485" s="753"/>
      <c r="P485" s="753"/>
    </row>
    <row r="486" spans="1:16">
      <c r="A486" s="57"/>
      <c r="B486" s="754" t="s">
        <v>164</v>
      </c>
      <c r="C486" s="754"/>
      <c r="D486" s="754"/>
      <c r="E486" s="753">
        <f>SUM(E482:E485)</f>
        <v>0</v>
      </c>
      <c r="F486" s="754"/>
      <c r="G486" s="754"/>
      <c r="H486" s="754"/>
      <c r="I486" s="753">
        <f>SUM(I482:I485)</f>
        <v>0</v>
      </c>
      <c r="J486" s="753"/>
      <c r="K486" s="753"/>
      <c r="L486" s="752"/>
      <c r="M486" s="753"/>
      <c r="N486" s="753"/>
      <c r="O486" s="753"/>
      <c r="P486" s="753"/>
    </row>
    <row r="487" spans="1:16" ht="12">
      <c r="A487" s="57"/>
      <c r="B487" s="156" t="s">
        <v>1449</v>
      </c>
      <c r="C487" s="156"/>
      <c r="D487" s="57"/>
      <c r="E487" s="57"/>
      <c r="F487" s="57"/>
      <c r="G487" s="57"/>
      <c r="H487" s="57"/>
      <c r="I487" s="57"/>
      <c r="J487" s="57"/>
      <c r="K487" s="57"/>
      <c r="L487" s="57"/>
      <c r="M487" s="57"/>
      <c r="N487" s="57"/>
      <c r="O487" s="57"/>
      <c r="P487" s="57"/>
    </row>
    <row r="488" spans="1:16">
      <c r="A488" s="57"/>
      <c r="B488" s="1395" t="s">
        <v>1450</v>
      </c>
      <c r="C488" s="1395"/>
      <c r="D488" s="1395"/>
      <c r="E488" s="1395"/>
      <c r="F488" s="1395"/>
      <c r="G488" s="1395"/>
      <c r="H488" s="1395"/>
      <c r="I488" s="1395"/>
      <c r="J488" s="1395"/>
      <c r="K488" s="1395"/>
      <c r="L488" s="1395"/>
      <c r="M488" s="57"/>
      <c r="N488" s="57"/>
      <c r="O488" s="57"/>
      <c r="P488" s="57"/>
    </row>
    <row r="489" spans="1:16">
      <c r="A489" s="57"/>
      <c r="B489" s="755"/>
      <c r="C489" s="755"/>
      <c r="D489" s="755"/>
      <c r="E489" s="755"/>
      <c r="F489" s="755"/>
      <c r="G489" s="755"/>
      <c r="H489" s="755"/>
      <c r="I489" s="755"/>
      <c r="J489" s="755"/>
      <c r="K489" s="755"/>
      <c r="L489" s="755"/>
      <c r="M489" s="57"/>
      <c r="N489" s="57"/>
      <c r="O489" s="57"/>
      <c r="P489" s="57"/>
    </row>
    <row r="490" spans="1:16">
      <c r="A490" s="57"/>
      <c r="B490" s="749" t="s">
        <v>1451</v>
      </c>
      <c r="C490" s="57"/>
      <c r="D490" s="57"/>
      <c r="E490" s="57"/>
      <c r="F490" s="57"/>
      <c r="G490" s="57"/>
      <c r="H490" s="57"/>
      <c r="I490" s="57"/>
      <c r="J490" s="57"/>
      <c r="K490" s="57"/>
      <c r="L490" s="57"/>
      <c r="M490" s="57"/>
      <c r="N490" s="57"/>
      <c r="O490" s="57"/>
      <c r="P490" s="57"/>
    </row>
    <row r="491" spans="1:16">
      <c r="A491" s="57"/>
      <c r="B491" s="749"/>
      <c r="C491" s="57"/>
      <c r="D491" s="57"/>
      <c r="E491" s="57"/>
      <c r="F491" s="57"/>
      <c r="G491" s="57"/>
      <c r="H491" s="57"/>
      <c r="I491" s="57"/>
      <c r="J491" s="57"/>
      <c r="K491" s="57"/>
      <c r="L491" s="57"/>
      <c r="M491" s="57"/>
      <c r="N491" s="57"/>
      <c r="O491" s="57"/>
      <c r="P491" s="57"/>
    </row>
    <row r="492" spans="1:16">
      <c r="A492" s="57"/>
      <c r="B492" s="1395" t="s">
        <v>1450</v>
      </c>
      <c r="C492" s="1395"/>
      <c r="D492" s="1395"/>
      <c r="E492" s="1395"/>
      <c r="F492" s="1395"/>
      <c r="G492" s="1395"/>
      <c r="H492" s="1395"/>
      <c r="I492" s="1395"/>
      <c r="J492" s="1395"/>
      <c r="K492" s="1395"/>
      <c r="L492" s="57"/>
      <c r="M492" s="57"/>
      <c r="N492" s="57"/>
      <c r="O492" s="57"/>
      <c r="P492" s="57"/>
    </row>
    <row r="493" spans="1:16">
      <c r="A493" s="57"/>
      <c r="B493" s="57"/>
      <c r="C493" s="57"/>
      <c r="D493" s="57"/>
      <c r="E493" s="57"/>
      <c r="F493" s="57"/>
      <c r="G493" s="57"/>
      <c r="H493" s="57"/>
      <c r="I493" s="57"/>
      <c r="J493" s="57"/>
      <c r="K493" s="57"/>
      <c r="L493" s="57"/>
      <c r="M493" s="57"/>
      <c r="N493" s="57"/>
      <c r="O493" s="57"/>
      <c r="P493" s="57"/>
    </row>
    <row r="494" spans="1:16" ht="33.75">
      <c r="A494" s="57"/>
      <c r="B494" s="1389" t="s">
        <v>1452</v>
      </c>
      <c r="C494" s="1389"/>
      <c r="D494" s="1389" t="s">
        <v>375</v>
      </c>
      <c r="E494" s="1389" t="s">
        <v>368</v>
      </c>
      <c r="F494" s="1389"/>
      <c r="G494" s="1389"/>
      <c r="H494" s="1389" t="s">
        <v>435</v>
      </c>
      <c r="I494" s="1389"/>
      <c r="J494" s="1389"/>
      <c r="K494" s="751" t="s">
        <v>1441</v>
      </c>
      <c r="L494" s="57"/>
      <c r="M494" s="57"/>
      <c r="N494" s="57"/>
      <c r="O494" s="57"/>
      <c r="P494" s="57"/>
    </row>
    <row r="495" spans="1:16" ht="56.25">
      <c r="A495" s="57"/>
      <c r="B495" s="750" t="s">
        <v>1444</v>
      </c>
      <c r="C495" s="750" t="s">
        <v>1445</v>
      </c>
      <c r="D495" s="1389"/>
      <c r="E495" s="751" t="s">
        <v>1453</v>
      </c>
      <c r="F495" s="751" t="s">
        <v>370</v>
      </c>
      <c r="G495" s="751" t="s">
        <v>1161</v>
      </c>
      <c r="H495" s="751" t="s">
        <v>371</v>
      </c>
      <c r="I495" s="751" t="s">
        <v>1321</v>
      </c>
      <c r="J495" s="751" t="s">
        <v>1161</v>
      </c>
      <c r="K495" s="751" t="s">
        <v>1162</v>
      </c>
      <c r="L495" s="57"/>
      <c r="M495" s="57"/>
      <c r="N495" s="57"/>
      <c r="O495" s="57"/>
      <c r="P495" s="57"/>
    </row>
    <row r="496" spans="1:16">
      <c r="A496" s="57"/>
      <c r="B496" s="752"/>
      <c r="C496" s="752"/>
      <c r="D496" s="752"/>
      <c r="E496" s="752"/>
      <c r="F496" s="752"/>
      <c r="G496" s="752"/>
      <c r="H496" s="752"/>
      <c r="I496" s="752"/>
      <c r="J496" s="752"/>
      <c r="K496" s="752"/>
      <c r="L496" s="57"/>
      <c r="M496" s="57"/>
      <c r="N496" s="57"/>
      <c r="O496" s="57"/>
      <c r="P496" s="57"/>
    </row>
    <row r="497" spans="1:16">
      <c r="A497" s="57"/>
      <c r="B497" s="752"/>
      <c r="C497" s="752"/>
      <c r="D497" s="752"/>
      <c r="E497" s="752"/>
      <c r="F497" s="752"/>
      <c r="G497" s="752"/>
      <c r="H497" s="752"/>
      <c r="I497" s="752"/>
      <c r="J497" s="752"/>
      <c r="K497" s="752"/>
      <c r="L497" s="57"/>
      <c r="M497" s="57"/>
      <c r="N497" s="57"/>
      <c r="O497" s="57"/>
      <c r="P497" s="57"/>
    </row>
    <row r="498" spans="1:16">
      <c r="A498" s="57"/>
      <c r="B498" s="752"/>
      <c r="C498" s="752"/>
      <c r="D498" s="752"/>
      <c r="E498" s="752"/>
      <c r="F498" s="752"/>
      <c r="G498" s="752"/>
      <c r="H498" s="752"/>
      <c r="I498" s="752"/>
      <c r="J498" s="752"/>
      <c r="K498" s="752"/>
      <c r="L498" s="57"/>
      <c r="M498" s="57"/>
      <c r="N498" s="57"/>
      <c r="O498" s="57"/>
      <c r="P498" s="57"/>
    </row>
    <row r="499" spans="1:16">
      <c r="A499" s="57"/>
      <c r="B499" s="752"/>
      <c r="C499" s="752"/>
      <c r="D499" s="752"/>
      <c r="E499" s="752"/>
      <c r="F499" s="752"/>
      <c r="G499" s="752"/>
      <c r="H499" s="752"/>
      <c r="I499" s="752"/>
      <c r="J499" s="752"/>
      <c r="K499" s="752"/>
      <c r="L499" s="57"/>
      <c r="M499" s="57"/>
      <c r="N499" s="57"/>
      <c r="O499" s="57"/>
      <c r="P499" s="57"/>
    </row>
    <row r="500" spans="1:16">
      <c r="A500" s="57"/>
      <c r="B500" s="752"/>
      <c r="C500" s="752"/>
      <c r="D500" s="752"/>
      <c r="E500" s="752"/>
      <c r="F500" s="752"/>
      <c r="G500" s="752"/>
      <c r="H500" s="752"/>
      <c r="I500" s="752"/>
      <c r="J500" s="752"/>
      <c r="K500" s="752"/>
      <c r="L500" s="57"/>
      <c r="M500" s="57"/>
      <c r="N500" s="57"/>
      <c r="O500" s="57"/>
      <c r="P500" s="57"/>
    </row>
    <row r="501" spans="1:16">
      <c r="A501" s="57"/>
      <c r="B501" s="752"/>
      <c r="C501" s="752"/>
      <c r="D501" s="752"/>
      <c r="E501" s="752"/>
      <c r="F501" s="752"/>
      <c r="G501" s="752"/>
      <c r="H501" s="752"/>
      <c r="I501" s="752"/>
      <c r="J501" s="752"/>
      <c r="K501" s="752"/>
      <c r="L501" s="57"/>
      <c r="M501" s="57"/>
      <c r="N501" s="57"/>
      <c r="O501" s="57"/>
      <c r="P501" s="57"/>
    </row>
    <row r="502" spans="1:16">
      <c r="A502" s="57"/>
      <c r="B502" s="752"/>
      <c r="C502" s="752"/>
      <c r="D502" s="752"/>
      <c r="E502" s="752"/>
      <c r="F502" s="752"/>
      <c r="G502" s="752"/>
      <c r="H502" s="752"/>
      <c r="I502" s="752"/>
      <c r="J502" s="752"/>
      <c r="K502" s="752"/>
      <c r="L502" s="57"/>
      <c r="M502" s="57"/>
      <c r="N502" s="57"/>
      <c r="O502" s="57"/>
      <c r="P502" s="57"/>
    </row>
    <row r="503" spans="1:16">
      <c r="A503" s="57"/>
      <c r="B503" s="752"/>
      <c r="C503" s="752"/>
      <c r="D503" s="752"/>
      <c r="E503" s="752"/>
      <c r="F503" s="752"/>
      <c r="G503" s="752"/>
      <c r="H503" s="752"/>
      <c r="I503" s="752"/>
      <c r="J503" s="752"/>
      <c r="K503" s="752"/>
      <c r="L503" s="57"/>
      <c r="M503" s="57"/>
      <c r="N503" s="57"/>
      <c r="O503" s="57"/>
      <c r="P503" s="57"/>
    </row>
    <row r="504" spans="1:16">
      <c r="A504" s="57"/>
      <c r="B504" s="752"/>
      <c r="C504" s="752"/>
      <c r="D504" s="752"/>
      <c r="E504" s="752"/>
      <c r="F504" s="752"/>
      <c r="G504" s="752"/>
      <c r="H504" s="752"/>
      <c r="I504" s="752"/>
      <c r="J504" s="752"/>
      <c r="K504" s="752"/>
      <c r="L504" s="57"/>
      <c r="M504" s="57"/>
      <c r="N504" s="57"/>
      <c r="O504" s="57"/>
      <c r="P504" s="57"/>
    </row>
    <row r="505" spans="1:16">
      <c r="A505" s="57"/>
      <c r="B505" s="754" t="s">
        <v>164</v>
      </c>
      <c r="C505" s="754"/>
      <c r="D505" s="754"/>
      <c r="E505" s="753">
        <f>SUM(E496:E504)</f>
        <v>0</v>
      </c>
      <c r="F505" s="754"/>
      <c r="G505" s="754"/>
      <c r="H505" s="754"/>
      <c r="I505" s="753">
        <f>SUM(I496:I504)</f>
        <v>0</v>
      </c>
      <c r="J505" s="752"/>
      <c r="K505" s="752"/>
      <c r="L505" s="57"/>
      <c r="M505" s="57"/>
      <c r="N505" s="57"/>
      <c r="O505" s="57"/>
      <c r="P505" s="57"/>
    </row>
    <row r="506" spans="1:16">
      <c r="A506" s="57"/>
      <c r="B506" s="508"/>
      <c r="C506" s="508"/>
      <c r="D506" s="508"/>
      <c r="E506" s="508"/>
      <c r="F506" s="508"/>
      <c r="G506" s="508"/>
      <c r="H506" s="508"/>
      <c r="I506" s="508"/>
      <c r="J506" s="57"/>
      <c r="K506" s="57"/>
      <c r="L506" s="57"/>
      <c r="M506" s="57"/>
      <c r="N506" s="57"/>
      <c r="O506" s="57"/>
      <c r="P506" s="57"/>
    </row>
    <row r="507" spans="1:16">
      <c r="A507" s="57"/>
      <c r="B507" s="1391" t="s">
        <v>519</v>
      </c>
      <c r="C507" s="1391"/>
      <c r="D507" s="1391"/>
      <c r="E507" s="1391"/>
      <c r="F507" s="1391"/>
      <c r="G507" s="1391"/>
      <c r="H507" s="1391"/>
      <c r="I507" s="508"/>
      <c r="J507" s="57"/>
      <c r="K507" s="57"/>
      <c r="L507" s="57"/>
      <c r="M507" s="57"/>
      <c r="N507" s="57"/>
      <c r="O507" s="57"/>
      <c r="P507" s="57"/>
    </row>
    <row r="508" spans="1:16">
      <c r="A508" s="57"/>
      <c r="B508" s="508"/>
      <c r="C508" s="508"/>
      <c r="D508" s="508"/>
      <c r="E508" s="508"/>
      <c r="F508" s="508"/>
      <c r="G508" s="508"/>
      <c r="H508" s="508"/>
      <c r="I508" s="508"/>
      <c r="J508" s="57"/>
      <c r="K508" s="57"/>
      <c r="L508" s="57"/>
      <c r="M508" s="57"/>
      <c r="N508" s="57"/>
      <c r="O508" s="57"/>
      <c r="P508" s="57"/>
    </row>
    <row r="509" spans="1:16">
      <c r="A509" s="57"/>
      <c r="B509" s="1392" t="s">
        <v>569</v>
      </c>
      <c r="C509" s="1392"/>
      <c r="D509" s="1392"/>
      <c r="E509" s="1392"/>
      <c r="F509" s="1392"/>
      <c r="G509" s="1392"/>
      <c r="H509" s="1392"/>
      <c r="I509" s="1392"/>
      <c r="J509" s="57"/>
      <c r="K509" s="57"/>
      <c r="L509" s="57"/>
      <c r="M509" s="57"/>
      <c r="N509" s="57"/>
      <c r="O509" s="57"/>
      <c r="P509" s="57"/>
    </row>
    <row r="510" spans="1:16">
      <c r="A510" s="57"/>
      <c r="B510" s="1392"/>
      <c r="C510" s="1392"/>
      <c r="D510" s="1392"/>
      <c r="E510" s="1392"/>
      <c r="F510" s="1392"/>
      <c r="G510" s="1392"/>
      <c r="H510" s="1392"/>
      <c r="I510" s="1392"/>
      <c r="J510" s="57"/>
      <c r="K510" s="57"/>
      <c r="L510" s="57"/>
      <c r="M510" s="57"/>
      <c r="N510" s="57"/>
      <c r="O510" s="57"/>
      <c r="P510" s="57"/>
    </row>
    <row r="511" spans="1:16">
      <c r="A511" s="57"/>
      <c r="B511" s="509"/>
      <c r="C511" s="509"/>
      <c r="D511" s="509"/>
      <c r="E511" s="509"/>
      <c r="F511" s="509"/>
      <c r="G511" s="509"/>
      <c r="H511" s="509"/>
      <c r="I511" s="509"/>
      <c r="J511" s="57"/>
      <c r="K511" s="57"/>
      <c r="L511" s="57"/>
      <c r="M511" s="57"/>
      <c r="N511" s="57"/>
      <c r="O511" s="57"/>
      <c r="P511" s="57"/>
    </row>
    <row r="512" spans="1:16" ht="12" thickBot="1">
      <c r="A512" s="57"/>
      <c r="B512" s="510" t="s">
        <v>520</v>
      </c>
      <c r="C512" s="511"/>
      <c r="D512" s="509"/>
      <c r="E512" s="509"/>
      <c r="F512" s="509"/>
      <c r="G512" s="509"/>
      <c r="H512" s="509"/>
      <c r="I512" s="509"/>
      <c r="J512" s="57"/>
      <c r="K512" s="57"/>
      <c r="L512" s="57"/>
      <c r="M512" s="57"/>
      <c r="N512" s="57"/>
      <c r="O512" s="57"/>
      <c r="P512" s="57"/>
    </row>
    <row r="513" spans="1:16">
      <c r="A513" s="57"/>
      <c r="B513" s="512"/>
      <c r="C513" s="511"/>
      <c r="D513" s="509"/>
      <c r="E513" s="509"/>
      <c r="F513" s="509"/>
      <c r="G513" s="509"/>
      <c r="H513" s="509"/>
      <c r="I513" s="509"/>
      <c r="J513" s="57"/>
      <c r="K513" s="57"/>
      <c r="L513" s="57"/>
      <c r="M513" s="57"/>
      <c r="N513" s="57"/>
      <c r="O513" s="57"/>
      <c r="P513" s="57"/>
    </row>
    <row r="514" spans="1:16">
      <c r="A514" s="57"/>
      <c r="B514" s="509"/>
      <c r="C514" s="511"/>
      <c r="D514" s="509"/>
      <c r="E514" s="509"/>
      <c r="F514" s="509"/>
      <c r="G514" s="509"/>
      <c r="H514" s="509"/>
      <c r="I514" s="509"/>
      <c r="J514" s="57"/>
      <c r="K514" s="57"/>
      <c r="L514" s="57"/>
      <c r="M514" s="57"/>
      <c r="N514" s="57"/>
      <c r="O514" s="57"/>
      <c r="P514" s="57"/>
    </row>
    <row r="515" spans="1:16" ht="12" thickBot="1">
      <c r="A515" s="57"/>
      <c r="B515" s="510" t="s">
        <v>521</v>
      </c>
      <c r="C515" s="511"/>
      <c r="D515" s="509"/>
      <c r="E515" s="509"/>
      <c r="F515" s="509"/>
      <c r="G515" s="509"/>
      <c r="H515" s="509"/>
      <c r="I515" s="509"/>
      <c r="J515" s="57"/>
      <c r="K515" s="57"/>
      <c r="L515" s="57"/>
      <c r="M515" s="57"/>
      <c r="N515" s="57"/>
      <c r="O515" s="57"/>
      <c r="P515" s="57"/>
    </row>
    <row r="516" spans="1:16">
      <c r="A516" s="57"/>
      <c r="B516" s="509"/>
      <c r="C516" s="509"/>
      <c r="D516" s="509"/>
      <c r="E516" s="509"/>
      <c r="F516" s="509"/>
      <c r="G516" s="509"/>
      <c r="H516" s="509"/>
      <c r="I516" s="509"/>
      <c r="J516" s="57"/>
      <c r="K516" s="57"/>
      <c r="L516" s="57"/>
      <c r="M516" s="57"/>
      <c r="N516" s="57"/>
      <c r="O516" s="57"/>
      <c r="P516" s="57"/>
    </row>
    <row r="517" spans="1:16">
      <c r="A517" s="57"/>
      <c r="B517" s="57"/>
      <c r="C517" s="57"/>
      <c r="D517" s="57"/>
      <c r="E517" s="57"/>
      <c r="F517" s="57"/>
      <c r="G517" s="57"/>
      <c r="H517" s="57"/>
      <c r="I517" s="57"/>
      <c r="J517" s="57"/>
      <c r="K517" s="57"/>
      <c r="L517" s="57"/>
      <c r="M517" s="57"/>
      <c r="N517" s="57"/>
      <c r="O517" s="57"/>
      <c r="P517" s="57"/>
    </row>
    <row r="518" spans="1:16" ht="12" thickBot="1">
      <c r="A518" s="57"/>
      <c r="B518" s="510" t="s">
        <v>1426</v>
      </c>
      <c r="C518" s="57"/>
      <c r="D518" s="57"/>
      <c r="E518" s="57"/>
      <c r="F518" s="57"/>
      <c r="G518" s="57"/>
      <c r="H518" s="57"/>
      <c r="I518" s="57"/>
      <c r="J518" s="57"/>
      <c r="K518" s="57"/>
      <c r="L518" s="57"/>
      <c r="M518" s="57"/>
      <c r="N518" s="57"/>
      <c r="O518" s="57"/>
      <c r="P518" s="57"/>
    </row>
    <row r="519" spans="1:16">
      <c r="A519" s="57"/>
      <c r="B519" s="509"/>
      <c r="C519" s="509"/>
      <c r="D519" s="509"/>
      <c r="E519" s="509"/>
      <c r="F519" s="509"/>
      <c r="G519" s="509"/>
      <c r="H519" s="509"/>
      <c r="I519" s="282"/>
      <c r="J519" s="57"/>
      <c r="K519" s="57"/>
      <c r="L519" s="57"/>
      <c r="M519" s="57"/>
      <c r="N519" s="57"/>
      <c r="O519" s="57"/>
      <c r="P519" s="57"/>
    </row>
    <row r="520" spans="1:16">
      <c r="A520" s="57"/>
      <c r="B520" s="1393"/>
      <c r="C520" s="1393"/>
      <c r="D520" s="1393"/>
      <c r="E520" s="1393"/>
      <c r="F520" s="1393"/>
      <c r="G520" s="57"/>
      <c r="H520" s="57"/>
      <c r="I520" s="57"/>
      <c r="J520" s="57"/>
      <c r="K520" s="57"/>
      <c r="L520" s="57"/>
      <c r="M520" s="57"/>
      <c r="N520" s="57"/>
    </row>
    <row r="521" spans="1:16">
      <c r="A521" s="57"/>
      <c r="B521" s="1393"/>
      <c r="C521" s="1393"/>
      <c r="D521" s="1393"/>
      <c r="E521" s="1393"/>
      <c r="F521" s="1393"/>
      <c r="G521" s="57"/>
      <c r="H521" s="57"/>
      <c r="I521" s="57"/>
      <c r="J521" s="57"/>
      <c r="K521" s="57"/>
      <c r="L521" s="57"/>
      <c r="M521" s="57"/>
      <c r="N521" s="57"/>
    </row>
    <row r="522" spans="1:16">
      <c r="A522" s="57"/>
      <c r="B522" s="57"/>
      <c r="C522" s="282"/>
      <c r="D522" s="283"/>
      <c r="E522" s="283"/>
      <c r="F522" s="283"/>
      <c r="G522" s="57"/>
      <c r="H522" s="57"/>
      <c r="I522" s="57"/>
      <c r="J522" s="57"/>
      <c r="K522" s="57"/>
      <c r="L522" s="57"/>
      <c r="M522" s="57"/>
      <c r="N522" s="57"/>
    </row>
    <row r="523" spans="1:16">
      <c r="A523" s="57"/>
      <c r="B523" s="57"/>
      <c r="C523" s="282"/>
      <c r="D523" s="283"/>
      <c r="E523" s="283"/>
      <c r="F523" s="283"/>
      <c r="G523" s="57"/>
      <c r="H523" s="57"/>
      <c r="I523" s="57"/>
      <c r="J523" s="57"/>
      <c r="K523" s="57"/>
      <c r="L523" s="57"/>
      <c r="M523" s="57"/>
      <c r="N523" s="57"/>
    </row>
    <row r="524" spans="1:16">
      <c r="A524" s="57"/>
      <c r="B524" s="57"/>
      <c r="C524" s="57"/>
      <c r="D524" s="283"/>
      <c r="E524" s="283"/>
      <c r="F524" s="283"/>
      <c r="G524" s="57"/>
      <c r="H524" s="57"/>
      <c r="I524" s="57"/>
      <c r="J524" s="57"/>
      <c r="K524" s="57"/>
      <c r="L524" s="57"/>
      <c r="M524" s="57"/>
      <c r="N524" s="57"/>
    </row>
    <row r="525" spans="1:16">
      <c r="A525" s="57"/>
      <c r="B525" s="1394" t="s">
        <v>1454</v>
      </c>
      <c r="C525" s="1394"/>
      <c r="D525" s="1394"/>
      <c r="E525" s="1394"/>
      <c r="F525" s="1394"/>
      <c r="G525" s="1394"/>
      <c r="H525" s="1394"/>
      <c r="I525" s="1394"/>
      <c r="J525" s="1394"/>
      <c r="K525" s="1394"/>
      <c r="L525" s="1394"/>
      <c r="M525" s="57"/>
      <c r="N525" s="57"/>
    </row>
    <row r="526" spans="1:16">
      <c r="A526" s="57"/>
      <c r="B526" s="57"/>
      <c r="C526" s="282"/>
      <c r="D526" s="283"/>
      <c r="E526" s="283"/>
      <c r="F526" s="283"/>
      <c r="G526" s="283"/>
      <c r="H526" s="57"/>
      <c r="I526" s="57"/>
      <c r="J526" s="57"/>
      <c r="K526" s="57"/>
      <c r="L526" s="57"/>
      <c r="M526" s="57"/>
      <c r="N526" s="57"/>
    </row>
    <row r="527" spans="1:16">
      <c r="A527" s="57"/>
      <c r="B527" s="562" t="s">
        <v>1455</v>
      </c>
      <c r="C527" s="57"/>
      <c r="D527" s="283"/>
      <c r="E527" s="283"/>
      <c r="F527" s="283"/>
      <c r="G527" s="283"/>
      <c r="H527" s="57"/>
      <c r="I527" s="57"/>
      <c r="J527" s="57"/>
      <c r="K527" s="57"/>
      <c r="L527" s="57"/>
      <c r="M527" s="57"/>
      <c r="N527" s="57"/>
    </row>
    <row r="528" spans="1:16">
      <c r="A528" s="57"/>
      <c r="B528" s="1351" t="s">
        <v>1428</v>
      </c>
      <c r="C528" s="1351"/>
      <c r="D528" s="1351"/>
      <c r="E528" s="1351"/>
      <c r="F528" s="1351"/>
      <c r="G528" s="1351"/>
      <c r="H528" s="57"/>
      <c r="I528" s="57"/>
      <c r="J528" s="57"/>
      <c r="K528" s="57"/>
      <c r="L528" s="57"/>
      <c r="M528" s="57"/>
      <c r="N528" s="57"/>
    </row>
    <row r="529" spans="1:14">
      <c r="A529" s="57"/>
      <c r="B529" s="57"/>
      <c r="C529" s="57"/>
      <c r="D529" s="57"/>
      <c r="E529" s="57"/>
      <c r="F529" s="57"/>
      <c r="G529" s="57"/>
      <c r="H529" s="57"/>
      <c r="I529" s="57"/>
      <c r="J529" s="57"/>
      <c r="K529" s="57"/>
      <c r="L529" s="57"/>
      <c r="M529" s="57"/>
      <c r="N529" s="57"/>
    </row>
    <row r="530" spans="1:14" ht="33.75">
      <c r="A530" s="57"/>
      <c r="B530" s="1389" t="s">
        <v>1456</v>
      </c>
      <c r="C530" s="1389" t="s">
        <v>1457</v>
      </c>
      <c r="D530" s="1389" t="s">
        <v>368</v>
      </c>
      <c r="E530" s="1389"/>
      <c r="F530" s="1389" t="s">
        <v>435</v>
      </c>
      <c r="G530" s="1389"/>
      <c r="H530" s="1389" t="s">
        <v>1458</v>
      </c>
      <c r="I530" s="1389" t="s">
        <v>1459</v>
      </c>
      <c r="J530" s="1389"/>
      <c r="K530" s="1389"/>
      <c r="L530" s="751" t="s">
        <v>1441</v>
      </c>
      <c r="M530" s="57"/>
      <c r="N530" s="57"/>
    </row>
    <row r="531" spans="1:14" ht="146.25">
      <c r="A531" s="57"/>
      <c r="B531" s="1389"/>
      <c r="C531" s="1389"/>
      <c r="D531" s="751" t="s">
        <v>239</v>
      </c>
      <c r="E531" s="751" t="s">
        <v>370</v>
      </c>
      <c r="F531" s="751" t="s">
        <v>371</v>
      </c>
      <c r="G531" s="751" t="s">
        <v>1321</v>
      </c>
      <c r="H531" s="1389"/>
      <c r="I531" s="750" t="s">
        <v>1460</v>
      </c>
      <c r="J531" s="750" t="s">
        <v>1420</v>
      </c>
      <c r="K531" s="750" t="s">
        <v>1421</v>
      </c>
      <c r="L531" s="751" t="s">
        <v>1162</v>
      </c>
      <c r="M531" s="57"/>
      <c r="N531" s="57"/>
    </row>
    <row r="532" spans="1:14">
      <c r="A532" s="57"/>
      <c r="B532" s="52"/>
      <c r="C532" s="52"/>
      <c r="D532" s="52"/>
      <c r="E532" s="52"/>
      <c r="F532" s="52"/>
      <c r="G532" s="52"/>
      <c r="H532" s="52"/>
      <c r="I532" s="52"/>
      <c r="J532" s="52"/>
      <c r="K532" s="52"/>
      <c r="L532" s="52"/>
      <c r="M532" s="57"/>
      <c r="N532" s="57"/>
    </row>
    <row r="533" spans="1:14">
      <c r="A533" s="57"/>
      <c r="B533" s="52"/>
      <c r="C533" s="52"/>
      <c r="D533" s="52"/>
      <c r="E533" s="52"/>
      <c r="F533" s="52"/>
      <c r="G533" s="52"/>
      <c r="H533" s="52"/>
      <c r="I533" s="52"/>
      <c r="J533" s="52"/>
      <c r="K533" s="52"/>
      <c r="L533" s="52"/>
      <c r="M533" s="57"/>
      <c r="N533" s="57"/>
    </row>
    <row r="534" spans="1:14">
      <c r="A534" s="57"/>
      <c r="B534" s="52"/>
      <c r="C534" s="52"/>
      <c r="D534" s="52"/>
      <c r="E534" s="52"/>
      <c r="F534" s="52"/>
      <c r="G534" s="52"/>
      <c r="H534" s="52"/>
      <c r="I534" s="52"/>
      <c r="J534" s="52"/>
      <c r="K534" s="52"/>
      <c r="L534" s="52"/>
      <c r="M534" s="57"/>
      <c r="N534" s="57"/>
    </row>
    <row r="535" spans="1:14">
      <c r="A535" s="57"/>
      <c r="B535" s="52"/>
      <c r="C535" s="52"/>
      <c r="D535" s="52"/>
      <c r="E535" s="52"/>
      <c r="F535" s="52"/>
      <c r="G535" s="52"/>
      <c r="H535" s="52"/>
      <c r="I535" s="52"/>
      <c r="J535" s="52"/>
      <c r="K535" s="52"/>
      <c r="L535" s="52"/>
      <c r="M535" s="57"/>
      <c r="N535" s="57"/>
    </row>
    <row r="536" spans="1:14">
      <c r="A536" s="57"/>
      <c r="B536" s="52"/>
      <c r="C536" s="52"/>
      <c r="D536" s="52"/>
      <c r="E536" s="52"/>
      <c r="F536" s="52"/>
      <c r="G536" s="52"/>
      <c r="H536" s="52"/>
      <c r="I536" s="52"/>
      <c r="J536" s="52"/>
      <c r="K536" s="52"/>
      <c r="L536" s="52"/>
      <c r="M536" s="57"/>
      <c r="N536" s="57"/>
    </row>
    <row r="537" spans="1:14">
      <c r="A537" s="57"/>
      <c r="B537" s="52"/>
      <c r="C537" s="52"/>
      <c r="D537" s="52"/>
      <c r="E537" s="52"/>
      <c r="F537" s="52"/>
      <c r="G537" s="52"/>
      <c r="H537" s="52"/>
      <c r="I537" s="52"/>
      <c r="J537" s="52"/>
      <c r="K537" s="52"/>
      <c r="L537" s="52"/>
      <c r="M537" s="57"/>
      <c r="N537" s="57"/>
    </row>
    <row r="538" spans="1:14">
      <c r="A538" s="57"/>
      <c r="B538" s="52"/>
      <c r="C538" s="52"/>
      <c r="D538" s="52"/>
      <c r="E538" s="52"/>
      <c r="F538" s="52"/>
      <c r="G538" s="52"/>
      <c r="H538" s="52"/>
      <c r="I538" s="52"/>
      <c r="J538" s="52"/>
      <c r="K538" s="52"/>
      <c r="L538" s="52"/>
      <c r="M538" s="57"/>
      <c r="N538" s="57"/>
    </row>
    <row r="539" spans="1:14">
      <c r="A539" s="57"/>
      <c r="B539" s="52"/>
      <c r="C539" s="52"/>
      <c r="D539" s="52"/>
      <c r="E539" s="52"/>
      <c r="F539" s="52"/>
      <c r="G539" s="52"/>
      <c r="H539" s="52"/>
      <c r="I539" s="52"/>
      <c r="J539" s="52"/>
      <c r="K539" s="52"/>
      <c r="L539" s="52"/>
      <c r="M539" s="57"/>
      <c r="N539" s="57"/>
    </row>
    <row r="540" spans="1:14">
      <c r="A540" s="57"/>
      <c r="B540" s="52"/>
      <c r="C540" s="52"/>
      <c r="D540" s="52"/>
      <c r="E540" s="52"/>
      <c r="F540" s="52"/>
      <c r="G540" s="52"/>
      <c r="H540" s="52"/>
      <c r="I540" s="52"/>
      <c r="J540" s="52"/>
      <c r="K540" s="52"/>
      <c r="L540" s="52"/>
      <c r="M540" s="57"/>
      <c r="N540" s="57"/>
    </row>
    <row r="541" spans="1:14">
      <c r="A541" s="57"/>
      <c r="B541" s="52"/>
      <c r="C541" s="756" t="s">
        <v>164</v>
      </c>
      <c r="D541" s="757">
        <f>SUM(D532:D540)</f>
        <v>0</v>
      </c>
      <c r="E541" s="756"/>
      <c r="F541" s="756"/>
      <c r="G541" s="757">
        <f>SUM(G532:G540)</f>
        <v>0</v>
      </c>
      <c r="H541" s="52"/>
      <c r="I541" s="52"/>
      <c r="J541" s="52"/>
      <c r="K541" s="52"/>
      <c r="L541" s="52"/>
      <c r="M541" s="57"/>
      <c r="N541" s="57"/>
    </row>
    <row r="542" spans="1:14">
      <c r="A542" s="57"/>
      <c r="B542" s="57"/>
      <c r="C542" s="57"/>
      <c r="D542" s="57"/>
      <c r="E542" s="57"/>
      <c r="F542" s="57"/>
      <c r="G542" s="57"/>
      <c r="H542" s="57"/>
      <c r="I542" s="57"/>
      <c r="J542" s="57"/>
      <c r="K542" s="57"/>
      <c r="L542" s="57"/>
      <c r="M542" s="57"/>
      <c r="N542" s="57"/>
    </row>
    <row r="543" spans="1:14">
      <c r="A543" s="57"/>
      <c r="B543" s="57"/>
      <c r="C543" s="57"/>
      <c r="D543" s="57"/>
      <c r="E543" s="57"/>
      <c r="F543" s="57"/>
      <c r="G543" s="57"/>
      <c r="H543" s="57"/>
      <c r="I543" s="57"/>
      <c r="J543" s="57"/>
      <c r="K543" s="57"/>
      <c r="L543" s="57"/>
      <c r="M543" s="57"/>
      <c r="N543" s="57"/>
    </row>
    <row r="544" spans="1:14">
      <c r="A544" s="57"/>
      <c r="B544" s="1396" t="s">
        <v>519</v>
      </c>
      <c r="C544" s="1396"/>
      <c r="D544" s="1396"/>
      <c r="E544" s="1396"/>
      <c r="F544" s="1396"/>
      <c r="G544" s="1396"/>
      <c r="H544" s="57"/>
      <c r="I544" s="57"/>
      <c r="J544" s="57"/>
      <c r="K544" s="57"/>
      <c r="L544" s="57"/>
      <c r="M544" s="57"/>
      <c r="N544" s="57"/>
    </row>
    <row r="545" spans="1:14">
      <c r="A545" s="57"/>
      <c r="B545" s="57"/>
      <c r="C545" s="758"/>
      <c r="D545" s="758"/>
      <c r="E545" s="758"/>
      <c r="F545" s="758"/>
      <c r="G545" s="758"/>
      <c r="H545" s="282"/>
      <c r="I545" s="57"/>
      <c r="J545" s="57"/>
      <c r="K545" s="57"/>
      <c r="L545" s="57"/>
      <c r="M545" s="57"/>
      <c r="N545" s="57"/>
    </row>
    <row r="546" spans="1:14">
      <c r="A546" s="57"/>
      <c r="B546" s="1397" t="s">
        <v>569</v>
      </c>
      <c r="C546" s="1397"/>
      <c r="D546" s="1397"/>
      <c r="E546" s="1397"/>
      <c r="F546" s="1397"/>
      <c r="G546" s="1397"/>
      <c r="H546" s="57"/>
      <c r="I546" s="57"/>
      <c r="J546" s="57"/>
      <c r="K546" s="57"/>
      <c r="L546" s="57"/>
      <c r="M546" s="57"/>
      <c r="N546" s="57"/>
    </row>
    <row r="547" spans="1:14">
      <c r="A547" s="57"/>
      <c r="B547" s="57"/>
      <c r="C547" s="1397"/>
      <c r="D547" s="1397"/>
      <c r="E547" s="1397"/>
      <c r="F547" s="1397"/>
      <c r="G547" s="1397"/>
      <c r="H547" s="1397"/>
      <c r="I547" s="57"/>
      <c r="J547" s="57"/>
      <c r="K547" s="57"/>
      <c r="L547" s="57"/>
      <c r="M547" s="57"/>
      <c r="N547" s="57"/>
    </row>
    <row r="548" spans="1:14">
      <c r="A548" s="57"/>
      <c r="B548" s="57"/>
      <c r="C548" s="759"/>
      <c r="D548" s="759"/>
      <c r="E548" s="759"/>
      <c r="F548" s="759"/>
      <c r="G548" s="759"/>
      <c r="H548" s="282"/>
      <c r="I548" s="57"/>
      <c r="J548" s="57"/>
      <c r="K548" s="57"/>
      <c r="L548" s="57"/>
      <c r="M548" s="57"/>
      <c r="N548" s="57"/>
    </row>
    <row r="549" spans="1:14" ht="12" thickBot="1">
      <c r="A549" s="57"/>
      <c r="B549" s="760" t="s">
        <v>616</v>
      </c>
      <c r="C549" s="57"/>
      <c r="D549" s="759"/>
      <c r="E549" s="759"/>
      <c r="F549" s="57"/>
      <c r="G549" s="759"/>
      <c r="H549" s="57"/>
      <c r="I549" s="57"/>
      <c r="J549" s="57"/>
      <c r="K549" s="57"/>
      <c r="L549" s="57"/>
      <c r="M549" s="57"/>
      <c r="N549" s="57"/>
    </row>
    <row r="550" spans="1:14">
      <c r="A550" s="57"/>
      <c r="B550" s="57"/>
      <c r="C550" s="761"/>
      <c r="D550" s="759"/>
      <c r="E550" s="759"/>
      <c r="F550" s="759"/>
      <c r="G550" s="759"/>
      <c r="H550" s="57"/>
      <c r="I550" s="57"/>
      <c r="J550" s="57"/>
      <c r="K550" s="57"/>
      <c r="L550" s="57"/>
      <c r="M550" s="57"/>
      <c r="N550" s="57"/>
    </row>
    <row r="551" spans="1:14">
      <c r="A551" s="57"/>
      <c r="B551" s="57"/>
      <c r="C551" s="759"/>
      <c r="D551" s="759"/>
      <c r="E551" s="759"/>
      <c r="F551" s="759"/>
      <c r="G551" s="759"/>
      <c r="H551" s="57"/>
      <c r="I551" s="57"/>
      <c r="J551" s="57"/>
      <c r="K551" s="57"/>
      <c r="L551" s="57"/>
      <c r="M551" s="57"/>
      <c r="N551" s="57"/>
    </row>
    <row r="552" spans="1:14" ht="12" thickBot="1">
      <c r="A552" s="57"/>
      <c r="B552" s="760" t="s">
        <v>521</v>
      </c>
      <c r="C552" s="57"/>
      <c r="D552" s="759"/>
      <c r="E552" s="759"/>
      <c r="F552" s="759"/>
      <c r="G552" s="57"/>
      <c r="H552" s="57"/>
      <c r="I552" s="57"/>
      <c r="J552" s="57"/>
      <c r="K552" s="57"/>
      <c r="L552" s="57"/>
      <c r="M552" s="57"/>
      <c r="N552" s="57"/>
    </row>
    <row r="553" spans="1:14">
      <c r="A553" s="57"/>
      <c r="B553" s="57"/>
      <c r="C553" s="759"/>
      <c r="D553" s="759"/>
      <c r="E553" s="759"/>
      <c r="F553" s="759"/>
      <c r="G553" s="759"/>
      <c r="H553" s="282"/>
      <c r="I553" s="57"/>
      <c r="J553" s="57"/>
      <c r="K553" s="57"/>
      <c r="L553" s="57"/>
      <c r="M553" s="57"/>
      <c r="N553" s="57"/>
    </row>
    <row r="554" spans="1:14" ht="12" thickBot="1">
      <c r="A554" s="57"/>
      <c r="B554" s="760" t="s">
        <v>1426</v>
      </c>
      <c r="C554" s="57"/>
      <c r="D554" s="57"/>
      <c r="E554" s="57"/>
      <c r="F554" s="57"/>
      <c r="G554" s="57"/>
      <c r="H554" s="57"/>
      <c r="I554" s="57"/>
      <c r="J554" s="57"/>
      <c r="K554" s="57"/>
      <c r="L554" s="57"/>
      <c r="M554" s="57"/>
      <c r="N554" s="57"/>
    </row>
    <row r="555" spans="1:14">
      <c r="A555" s="57"/>
      <c r="B555" s="57"/>
      <c r="C555" s="57"/>
      <c r="D555" s="57"/>
      <c r="E555" s="57"/>
      <c r="F555" s="57"/>
      <c r="G555" s="57"/>
      <c r="H555" s="57"/>
      <c r="I555" s="57"/>
      <c r="J555" s="57"/>
      <c r="K555" s="57"/>
      <c r="L555" s="57"/>
      <c r="M555" s="57"/>
      <c r="N555" s="57"/>
    </row>
    <row r="556" spans="1:14">
      <c r="A556" s="57"/>
      <c r="B556" s="1388" t="s">
        <v>514</v>
      </c>
      <c r="C556" s="1388"/>
      <c r="D556" s="1388"/>
      <c r="E556" s="1388"/>
      <c r="F556" s="1388"/>
      <c r="G556" s="57"/>
      <c r="H556" s="57"/>
      <c r="I556" s="57"/>
      <c r="J556" s="57"/>
      <c r="K556" s="57"/>
      <c r="L556" s="57"/>
      <c r="M556" s="57"/>
      <c r="N556" s="57"/>
    </row>
    <row r="557" spans="1:14">
      <c r="A557" s="57"/>
      <c r="B557" s="1351"/>
      <c r="C557" s="1351"/>
      <c r="D557" s="1351"/>
      <c r="E557" s="1351"/>
      <c r="F557" s="1351"/>
      <c r="G557" s="57"/>
      <c r="H557" s="57"/>
      <c r="I557" s="57"/>
      <c r="J557" s="57"/>
      <c r="K557" s="57"/>
      <c r="L557" s="57"/>
      <c r="M557" s="57"/>
      <c r="N557" s="57"/>
    </row>
    <row r="558" spans="1:14">
      <c r="A558" s="57"/>
      <c r="B558" s="282"/>
      <c r="C558" s="283"/>
      <c r="D558" s="283"/>
      <c r="E558" s="283"/>
      <c r="F558" s="283"/>
      <c r="G558" s="57"/>
      <c r="H558" s="57"/>
      <c r="I558" s="57"/>
      <c r="J558" s="57"/>
      <c r="K558" s="57"/>
      <c r="L558" s="57"/>
      <c r="M558" s="57"/>
      <c r="N558" s="57"/>
    </row>
    <row r="559" spans="1:14">
      <c r="A559" s="57"/>
      <c r="B559" s="282"/>
      <c r="C559" s="283"/>
      <c r="D559" s="283"/>
      <c r="E559" s="283"/>
      <c r="F559" s="283"/>
      <c r="G559" s="57"/>
      <c r="H559" s="57"/>
      <c r="I559" s="57"/>
      <c r="J559" s="57"/>
      <c r="K559" s="57"/>
      <c r="L559" s="57"/>
      <c r="M559" s="57"/>
      <c r="N559" s="57"/>
    </row>
    <row r="560" spans="1:14">
      <c r="A560" s="57"/>
      <c r="B560" s="1309" t="s">
        <v>1432</v>
      </c>
      <c r="C560" s="1309"/>
      <c r="D560" s="1309"/>
      <c r="E560" s="1309"/>
      <c r="F560" s="1309"/>
      <c r="G560" s="1309"/>
      <c r="H560" s="1309"/>
      <c r="I560" s="1309"/>
      <c r="J560" s="1309"/>
      <c r="K560" s="1309"/>
      <c r="L560" s="1309"/>
      <c r="M560" s="762"/>
      <c r="N560" s="762"/>
    </row>
    <row r="561" spans="1:14">
      <c r="A561" s="57"/>
      <c r="B561" s="282"/>
      <c r="C561" s="283"/>
      <c r="D561" s="283"/>
      <c r="E561" s="283"/>
      <c r="F561" s="283"/>
      <c r="G561" s="57"/>
      <c r="H561" s="57"/>
      <c r="I561" s="57"/>
      <c r="J561" s="57"/>
      <c r="K561" s="57"/>
      <c r="L561" s="57"/>
      <c r="M561" s="57"/>
      <c r="N561" s="57"/>
    </row>
    <row r="562" spans="1:14">
      <c r="A562" s="57"/>
      <c r="B562" s="763" t="s">
        <v>1461</v>
      </c>
      <c r="C562" s="763"/>
      <c r="D562" s="763"/>
      <c r="E562" s="763"/>
      <c r="F562" s="763"/>
      <c r="G562" s="763"/>
      <c r="H562" s="57"/>
      <c r="I562" s="57"/>
      <c r="J562" s="763"/>
      <c r="K562" s="763"/>
      <c r="L562" s="763"/>
      <c r="M562" s="57"/>
      <c r="N562" s="57"/>
    </row>
    <row r="563" spans="1:14">
      <c r="A563" s="57"/>
      <c r="B563" s="656" t="s">
        <v>1428</v>
      </c>
      <c r="C563" s="656"/>
      <c r="D563" s="656"/>
      <c r="E563" s="656"/>
      <c r="F563" s="656"/>
      <c r="G563" s="656"/>
      <c r="H563" s="57"/>
      <c r="I563" s="57"/>
      <c r="J563" s="656"/>
      <c r="K563" s="656"/>
      <c r="L563" s="656"/>
      <c r="M563" s="57"/>
      <c r="N563" s="57"/>
    </row>
    <row r="564" spans="1:14">
      <c r="A564" s="57"/>
      <c r="B564" s="57"/>
      <c r="C564" s="57"/>
      <c r="D564" s="57"/>
      <c r="E564" s="57"/>
      <c r="F564" s="57"/>
      <c r="G564" s="57"/>
      <c r="H564" s="57"/>
      <c r="I564" s="57"/>
      <c r="J564" s="57"/>
      <c r="K564" s="57"/>
      <c r="L564" s="57"/>
      <c r="M564" s="57"/>
      <c r="N564" s="57"/>
    </row>
    <row r="565" spans="1:14">
      <c r="A565" s="57"/>
      <c r="B565" s="1389" t="s">
        <v>1462</v>
      </c>
      <c r="C565" s="1401" t="s">
        <v>1463</v>
      </c>
      <c r="D565" s="1402" t="s">
        <v>1464</v>
      </c>
      <c r="E565" s="1401" t="s">
        <v>1465</v>
      </c>
      <c r="F565" s="1389" t="s">
        <v>1466</v>
      </c>
      <c r="G565" s="1401" t="s">
        <v>1467</v>
      </c>
      <c r="H565" s="1401"/>
      <c r="I565" s="1401"/>
      <c r="J565" s="1389" t="s">
        <v>1468</v>
      </c>
      <c r="K565" s="1389"/>
      <c r="L565" s="1389"/>
      <c r="M565" s="57"/>
      <c r="N565" s="57"/>
    </row>
    <row r="566" spans="1:14" ht="67.5">
      <c r="A566" s="57"/>
      <c r="B566" s="1389"/>
      <c r="C566" s="1401"/>
      <c r="D566" s="1403"/>
      <c r="E566" s="1401"/>
      <c r="F566" s="1389"/>
      <c r="G566" s="764" t="s">
        <v>1469</v>
      </c>
      <c r="H566" s="764" t="s">
        <v>1470</v>
      </c>
      <c r="I566" s="764" t="s">
        <v>1471</v>
      </c>
      <c r="J566" s="750" t="s">
        <v>1472</v>
      </c>
      <c r="K566" s="765" t="s">
        <v>1468</v>
      </c>
      <c r="L566" s="765" t="s">
        <v>1473</v>
      </c>
      <c r="M566" s="57"/>
      <c r="N566" s="57"/>
    </row>
    <row r="567" spans="1:14" ht="67.5">
      <c r="A567" s="57"/>
      <c r="B567" s="752" t="s">
        <v>1474</v>
      </c>
      <c r="C567" s="752"/>
      <c r="D567" s="752"/>
      <c r="E567" s="766" t="s">
        <v>1475</v>
      </c>
      <c r="F567" s="766" t="s">
        <v>1476</v>
      </c>
      <c r="G567" s="752"/>
      <c r="H567" s="752"/>
      <c r="I567" s="752"/>
      <c r="J567" s="766" t="s">
        <v>1477</v>
      </c>
      <c r="K567" s="766" t="s">
        <v>1478</v>
      </c>
      <c r="L567" s="766"/>
      <c r="M567" s="57"/>
      <c r="N567" s="57"/>
    </row>
    <row r="568" spans="1:14">
      <c r="A568" s="57"/>
      <c r="B568" s="752"/>
      <c r="C568" s="752"/>
      <c r="D568" s="752"/>
      <c r="E568" s="752"/>
      <c r="F568" s="752"/>
      <c r="G568" s="752"/>
      <c r="H568" s="752"/>
      <c r="I568" s="752"/>
      <c r="J568" s="752"/>
      <c r="K568" s="752"/>
      <c r="L568" s="752"/>
      <c r="M568" s="57"/>
      <c r="N568" s="57"/>
    </row>
    <row r="569" spans="1:14">
      <c r="A569" s="57"/>
      <c r="B569" s="752"/>
      <c r="C569" s="752"/>
      <c r="D569" s="752"/>
      <c r="E569" s="752"/>
      <c r="F569" s="752"/>
      <c r="G569" s="752"/>
      <c r="H569" s="752"/>
      <c r="I569" s="752"/>
      <c r="J569" s="752"/>
      <c r="K569" s="752"/>
      <c r="L569" s="752"/>
      <c r="M569" s="57"/>
      <c r="N569" s="57"/>
    </row>
    <row r="570" spans="1:14">
      <c r="A570" s="57"/>
      <c r="B570" s="752"/>
      <c r="C570" s="752"/>
      <c r="D570" s="752"/>
      <c r="E570" s="752"/>
      <c r="F570" s="752"/>
      <c r="G570" s="752"/>
      <c r="H570" s="752"/>
      <c r="I570" s="752"/>
      <c r="J570" s="752"/>
      <c r="K570" s="752"/>
      <c r="L570" s="752"/>
      <c r="M570" s="57"/>
      <c r="N570" s="57"/>
    </row>
    <row r="571" spans="1:14">
      <c r="A571" s="57"/>
      <c r="B571" s="752"/>
      <c r="C571" s="752"/>
      <c r="D571" s="752"/>
      <c r="E571" s="752"/>
      <c r="F571" s="752"/>
      <c r="G571" s="752"/>
      <c r="H571" s="752"/>
      <c r="I571" s="752"/>
      <c r="J571" s="752"/>
      <c r="K571" s="752"/>
      <c r="L571" s="752"/>
      <c r="M571" s="57"/>
      <c r="N571" s="57"/>
    </row>
    <row r="572" spans="1:14">
      <c r="A572" s="57"/>
      <c r="B572" s="752"/>
      <c r="C572" s="752"/>
      <c r="D572" s="752"/>
      <c r="E572" s="752"/>
      <c r="F572" s="752"/>
      <c r="G572" s="752"/>
      <c r="H572" s="752"/>
      <c r="I572" s="752"/>
      <c r="J572" s="752"/>
      <c r="K572" s="752"/>
      <c r="L572" s="752"/>
      <c r="M572" s="57"/>
      <c r="N572" s="57"/>
    </row>
    <row r="573" spans="1:14">
      <c r="A573" s="57"/>
      <c r="B573" s="752"/>
      <c r="C573" s="752"/>
      <c r="D573" s="752"/>
      <c r="E573" s="752"/>
      <c r="F573" s="752"/>
      <c r="G573" s="752"/>
      <c r="H573" s="752"/>
      <c r="I573" s="752"/>
      <c r="J573" s="752"/>
      <c r="K573" s="752"/>
      <c r="L573" s="752"/>
      <c r="M573" s="57"/>
      <c r="N573" s="57"/>
    </row>
    <row r="574" spans="1:14">
      <c r="A574" s="57"/>
      <c r="B574" s="752"/>
      <c r="C574" s="752"/>
      <c r="D574" s="752"/>
      <c r="E574" s="752"/>
      <c r="F574" s="752"/>
      <c r="G574" s="752"/>
      <c r="H574" s="752"/>
      <c r="I574" s="752"/>
      <c r="J574" s="752"/>
      <c r="K574" s="752"/>
      <c r="L574" s="752"/>
      <c r="M574" s="57"/>
      <c r="N574" s="57"/>
    </row>
    <row r="575" spans="1:14">
      <c r="A575" s="57"/>
      <c r="B575" s="752"/>
      <c r="C575" s="752"/>
      <c r="D575" s="752"/>
      <c r="E575" s="752"/>
      <c r="F575" s="752"/>
      <c r="G575" s="752"/>
      <c r="H575" s="752"/>
      <c r="I575" s="752"/>
      <c r="J575" s="752"/>
      <c r="K575" s="752"/>
      <c r="L575" s="752"/>
      <c r="M575" s="57"/>
      <c r="N575" s="57"/>
    </row>
    <row r="576" spans="1:14" ht="12">
      <c r="A576" s="57"/>
      <c r="B576" s="57"/>
      <c r="C576" s="57"/>
      <c r="D576" s="57"/>
      <c r="E576" s="57"/>
      <c r="F576" s="57"/>
      <c r="G576" s="156"/>
      <c r="H576" s="156"/>
      <c r="I576" s="156"/>
      <c r="J576" s="57"/>
      <c r="K576" s="57"/>
      <c r="L576" s="57"/>
      <c r="M576" s="57"/>
      <c r="N576" s="57"/>
    </row>
    <row r="577" spans="1:14">
      <c r="A577" s="57"/>
      <c r="B577" s="57"/>
      <c r="C577" s="57"/>
      <c r="D577" s="57"/>
      <c r="E577" s="57"/>
      <c r="F577" s="57"/>
      <c r="G577" s="57"/>
      <c r="H577" s="57"/>
      <c r="I577" s="57"/>
      <c r="J577" s="57"/>
      <c r="K577" s="57"/>
      <c r="L577" s="57"/>
      <c r="M577" s="57"/>
      <c r="N577" s="57"/>
    </row>
    <row r="578" spans="1:14">
      <c r="A578" s="57"/>
      <c r="B578" s="508" t="s">
        <v>519</v>
      </c>
      <c r="C578" s="508"/>
      <c r="D578" s="508"/>
      <c r="E578" s="508"/>
      <c r="F578" s="508"/>
      <c r="G578" s="508"/>
      <c r="H578" s="508"/>
      <c r="I578" s="57"/>
      <c r="J578" s="508"/>
      <c r="K578" s="508"/>
      <c r="L578" s="508"/>
      <c r="M578" s="57"/>
      <c r="N578" s="57"/>
    </row>
    <row r="579" spans="1:14">
      <c r="A579" s="57"/>
      <c r="B579" s="508"/>
      <c r="C579" s="508"/>
      <c r="D579" s="508"/>
      <c r="E579" s="508"/>
      <c r="F579" s="508"/>
      <c r="G579" s="508"/>
      <c r="H579" s="282"/>
      <c r="I579" s="57"/>
      <c r="J579" s="508"/>
      <c r="K579" s="508"/>
      <c r="L579" s="508"/>
      <c r="M579" s="57"/>
      <c r="N579" s="57"/>
    </row>
    <row r="580" spans="1:14">
      <c r="A580" s="57"/>
      <c r="B580" s="509" t="s">
        <v>569</v>
      </c>
      <c r="C580" s="509"/>
      <c r="D580" s="509"/>
      <c r="E580" s="509"/>
      <c r="F580" s="509"/>
      <c r="G580" s="509"/>
      <c r="H580" s="509"/>
      <c r="I580" s="57"/>
      <c r="J580" s="509"/>
      <c r="K580" s="509"/>
      <c r="L580" s="509"/>
      <c r="M580" s="57"/>
      <c r="N580" s="57"/>
    </row>
    <row r="581" spans="1:14">
      <c r="A581" s="57"/>
      <c r="B581" s="509"/>
      <c r="C581" s="509"/>
      <c r="D581" s="509"/>
      <c r="E581" s="509"/>
      <c r="F581" s="509"/>
      <c r="G581" s="509"/>
      <c r="H581" s="509"/>
      <c r="I581" s="57"/>
      <c r="J581" s="509"/>
      <c r="K581" s="509"/>
      <c r="L581" s="509"/>
      <c r="M581" s="57"/>
      <c r="N581" s="57"/>
    </row>
    <row r="582" spans="1:14">
      <c r="A582" s="57"/>
      <c r="B582" s="509"/>
      <c r="C582" s="509"/>
      <c r="D582" s="509"/>
      <c r="E582" s="509"/>
      <c r="F582" s="509"/>
      <c r="G582" s="509"/>
      <c r="H582" s="282"/>
      <c r="I582" s="57"/>
      <c r="J582" s="509"/>
      <c r="K582" s="509"/>
      <c r="L582" s="509"/>
      <c r="M582" s="57"/>
      <c r="N582" s="57"/>
    </row>
    <row r="583" spans="1:14" ht="12" thickBot="1">
      <c r="A583" s="57"/>
      <c r="B583" s="510" t="s">
        <v>616</v>
      </c>
      <c r="C583" s="511"/>
      <c r="D583" s="511"/>
      <c r="E583" s="511"/>
      <c r="F583" s="511"/>
      <c r="G583" s="509"/>
      <c r="H583" s="57"/>
      <c r="I583" s="57"/>
      <c r="J583" s="509"/>
      <c r="K583" s="509"/>
      <c r="L583" s="509"/>
      <c r="M583" s="57"/>
      <c r="N583" s="57"/>
    </row>
    <row r="584" spans="1:14">
      <c r="A584" s="57"/>
      <c r="B584" s="512"/>
      <c r="C584" s="509"/>
      <c r="D584" s="509"/>
      <c r="E584" s="509"/>
      <c r="F584" s="511"/>
      <c r="G584" s="509"/>
      <c r="H584" s="57"/>
      <c r="I584" s="57"/>
      <c r="J584" s="509"/>
      <c r="K584" s="509"/>
      <c r="L584" s="509"/>
      <c r="M584" s="57"/>
      <c r="N584" s="57"/>
    </row>
    <row r="585" spans="1:14">
      <c r="A585" s="57"/>
      <c r="B585" s="509"/>
      <c r="C585" s="509"/>
      <c r="D585" s="509"/>
      <c r="E585" s="509"/>
      <c r="F585" s="511"/>
      <c r="G585" s="509"/>
      <c r="H585" s="57"/>
      <c r="I585" s="57"/>
      <c r="J585" s="509"/>
      <c r="K585" s="509"/>
      <c r="L585" s="509"/>
      <c r="M585" s="57"/>
      <c r="N585" s="57"/>
    </row>
    <row r="586" spans="1:14" ht="12" thickBot="1">
      <c r="A586" s="57"/>
      <c r="B586" s="510" t="s">
        <v>521</v>
      </c>
      <c r="C586" s="511"/>
      <c r="D586" s="511"/>
      <c r="E586" s="511"/>
      <c r="F586" s="511"/>
      <c r="G586" s="509"/>
      <c r="H586" s="57"/>
      <c r="I586" s="57"/>
      <c r="J586" s="509"/>
      <c r="K586" s="509"/>
      <c r="L586" s="509"/>
      <c r="M586" s="57"/>
      <c r="N586" s="57"/>
    </row>
    <row r="587" spans="1:14">
      <c r="A587" s="57"/>
      <c r="B587" s="509"/>
      <c r="C587" s="509"/>
      <c r="D587" s="509"/>
      <c r="E587" s="509"/>
      <c r="F587" s="509"/>
      <c r="G587" s="509"/>
      <c r="H587" s="282"/>
      <c r="I587" s="57"/>
      <c r="J587" s="509"/>
      <c r="K587" s="509"/>
      <c r="L587" s="509"/>
      <c r="M587" s="57"/>
      <c r="N587" s="57"/>
    </row>
    <row r="588" spans="1:14" ht="12" thickBot="1">
      <c r="A588" s="57"/>
      <c r="B588" s="767" t="s">
        <v>1426</v>
      </c>
      <c r="C588" s="768"/>
      <c r="D588" s="768"/>
      <c r="E588" s="768"/>
      <c r="F588" s="57"/>
      <c r="G588" s="57"/>
      <c r="H588" s="57"/>
      <c r="I588" s="57"/>
      <c r="J588" s="57"/>
      <c r="K588" s="57"/>
      <c r="L588" s="57"/>
      <c r="M588" s="57"/>
      <c r="N588" s="57"/>
    </row>
    <row r="589" spans="1:14">
      <c r="A589" s="57"/>
      <c r="B589" s="57"/>
      <c r="C589" s="57"/>
      <c r="D589" s="57"/>
      <c r="E589" s="57"/>
      <c r="F589" s="57"/>
      <c r="G589" s="57"/>
      <c r="H589" s="57"/>
      <c r="I589" s="57"/>
      <c r="J589" s="57"/>
      <c r="K589" s="57"/>
      <c r="L589" s="57"/>
      <c r="M589" s="57"/>
      <c r="N589" s="57"/>
    </row>
    <row r="590" spans="1:14">
      <c r="A590" s="57"/>
      <c r="B590" s="57"/>
      <c r="C590" s="57"/>
      <c r="D590" s="57"/>
      <c r="E590" s="57"/>
      <c r="F590" s="57"/>
      <c r="G590" s="57"/>
      <c r="H590" s="57"/>
      <c r="I590" s="57"/>
      <c r="J590" s="57"/>
      <c r="K590" s="57"/>
      <c r="L590" s="57"/>
      <c r="M590" s="57"/>
      <c r="N590" s="57"/>
    </row>
    <row r="591" spans="1:14">
      <c r="A591" s="282"/>
      <c r="B591" s="282"/>
      <c r="C591" s="282"/>
      <c r="D591" s="282"/>
      <c r="E591" s="282"/>
      <c r="F591" s="282"/>
      <c r="G591" s="282"/>
      <c r="H591" s="282"/>
      <c r="I591" s="282"/>
      <c r="J591" s="282"/>
      <c r="K591" s="282"/>
      <c r="L591" s="282"/>
    </row>
    <row r="592" spans="1:14">
      <c r="A592" s="282"/>
      <c r="B592" s="1381" t="s">
        <v>1479</v>
      </c>
      <c r="C592" s="1381"/>
      <c r="D592" s="1381"/>
      <c r="E592" s="1381"/>
      <c r="F592" s="1381"/>
      <c r="G592" s="1381"/>
      <c r="H592" s="1381"/>
      <c r="I592" s="1381"/>
      <c r="J592" s="1381"/>
      <c r="K592" s="282"/>
      <c r="L592" s="282"/>
    </row>
    <row r="593" spans="1:12">
      <c r="A593" s="282"/>
      <c r="B593" s="1336" t="s">
        <v>523</v>
      </c>
      <c r="C593" s="1336"/>
      <c r="D593" s="1336"/>
      <c r="E593" s="1336"/>
      <c r="F593" s="1336"/>
      <c r="G593" s="1336"/>
      <c r="H593" s="1336"/>
      <c r="I593" s="1336"/>
      <c r="J593" s="1336"/>
      <c r="K593" s="282"/>
      <c r="L593" s="282"/>
    </row>
    <row r="594" spans="1:12">
      <c r="A594" s="282"/>
      <c r="B594" s="282"/>
      <c r="C594" s="282"/>
      <c r="D594" s="282"/>
      <c r="E594" s="282"/>
      <c r="F594" s="282"/>
      <c r="G594" s="282"/>
      <c r="H594" s="282"/>
      <c r="I594" s="282"/>
      <c r="J594" s="282"/>
      <c r="K594" s="282"/>
      <c r="L594" s="282"/>
    </row>
    <row r="595" spans="1:12">
      <c r="A595" s="282"/>
      <c r="B595" s="282"/>
      <c r="C595" s="282"/>
      <c r="D595" s="282"/>
      <c r="E595" s="282"/>
      <c r="F595" s="282"/>
      <c r="G595" s="282"/>
      <c r="H595" s="282"/>
      <c r="I595" s="282"/>
      <c r="J595" s="282"/>
      <c r="K595" s="282"/>
      <c r="L595" s="282"/>
    </row>
    <row r="596" spans="1:12">
      <c r="A596" s="282"/>
      <c r="B596" s="1398" t="s">
        <v>1480</v>
      </c>
      <c r="C596" s="1398" t="s">
        <v>656</v>
      </c>
      <c r="D596" s="1399" t="s">
        <v>308</v>
      </c>
      <c r="E596" s="1398" t="s">
        <v>657</v>
      </c>
      <c r="F596" s="1398"/>
      <c r="G596" s="1398"/>
      <c r="H596" s="1398"/>
      <c r="I596" s="1398"/>
      <c r="J596" s="1398" t="s">
        <v>658</v>
      </c>
      <c r="K596" s="282"/>
      <c r="L596" s="282"/>
    </row>
    <row r="597" spans="1:12" ht="67.5">
      <c r="A597" s="282"/>
      <c r="B597" s="1398"/>
      <c r="C597" s="1398"/>
      <c r="D597" s="1400"/>
      <c r="E597" s="769" t="s">
        <v>659</v>
      </c>
      <c r="F597" s="769" t="s">
        <v>660</v>
      </c>
      <c r="G597" s="769" t="s">
        <v>661</v>
      </c>
      <c r="H597" s="769" t="s">
        <v>1481</v>
      </c>
      <c r="I597" s="769" t="s">
        <v>662</v>
      </c>
      <c r="J597" s="1398"/>
      <c r="K597" s="282"/>
      <c r="L597" s="282"/>
    </row>
    <row r="598" spans="1:12">
      <c r="A598" s="282"/>
      <c r="B598" s="770"/>
      <c r="C598" s="770"/>
      <c r="D598" s="770"/>
      <c r="E598" s="770"/>
      <c r="F598" s="770"/>
      <c r="G598" s="770"/>
      <c r="H598" s="770"/>
      <c r="I598" s="770"/>
      <c r="J598" s="770"/>
      <c r="K598" s="282"/>
      <c r="L598" s="282"/>
    </row>
    <row r="599" spans="1:12">
      <c r="A599" s="282"/>
      <c r="B599" s="770"/>
      <c r="C599" s="770"/>
      <c r="D599" s="770"/>
      <c r="E599" s="770"/>
      <c r="F599" s="771"/>
      <c r="G599" s="770"/>
      <c r="H599" s="770"/>
      <c r="I599" s="770"/>
      <c r="J599" s="772"/>
      <c r="K599" s="282"/>
      <c r="L599" s="282"/>
    </row>
    <row r="600" spans="1:12">
      <c r="A600" s="282"/>
      <c r="B600" s="770"/>
      <c r="C600" s="770"/>
      <c r="D600" s="770"/>
      <c r="E600" s="770"/>
      <c r="F600" s="770"/>
      <c r="G600" s="770"/>
      <c r="H600" s="770"/>
      <c r="I600" s="770"/>
      <c r="J600" s="772"/>
      <c r="K600" s="282"/>
      <c r="L600" s="282"/>
    </row>
    <row r="601" spans="1:12">
      <c r="A601" s="282"/>
      <c r="B601" s="770"/>
      <c r="C601" s="770"/>
      <c r="D601" s="770"/>
      <c r="E601" s="770"/>
      <c r="F601" s="770"/>
      <c r="G601" s="770"/>
      <c r="H601" s="770"/>
      <c r="I601" s="770"/>
      <c r="J601" s="772"/>
      <c r="K601" s="282"/>
      <c r="L601" s="282"/>
    </row>
    <row r="602" spans="1:12">
      <c r="A602" s="282"/>
      <c r="B602" s="770"/>
      <c r="C602" s="770"/>
      <c r="D602" s="770"/>
      <c r="E602" s="770"/>
      <c r="F602" s="770"/>
      <c r="G602" s="770"/>
      <c r="H602" s="770"/>
      <c r="I602" s="770"/>
      <c r="J602" s="772"/>
      <c r="K602" s="282"/>
      <c r="L602" s="282"/>
    </row>
    <row r="603" spans="1:12">
      <c r="A603" s="282"/>
      <c r="B603" s="770"/>
      <c r="C603" s="770"/>
      <c r="D603" s="770"/>
      <c r="E603" s="770"/>
      <c r="F603" s="770"/>
      <c r="G603" s="770"/>
      <c r="H603" s="770"/>
      <c r="I603" s="770"/>
      <c r="J603" s="772"/>
      <c r="K603" s="579" t="s">
        <v>741</v>
      </c>
      <c r="L603" s="282"/>
    </row>
    <row r="604" spans="1:12">
      <c r="A604" s="282"/>
      <c r="B604" s="611" t="s">
        <v>164</v>
      </c>
      <c r="C604" s="611">
        <f>SUM(C598:C603)</f>
        <v>0</v>
      </c>
      <c r="D604" s="611">
        <f>SUM(D598:D603)</f>
        <v>0</v>
      </c>
      <c r="E604" s="611"/>
      <c r="F604" s="611"/>
      <c r="G604" s="611"/>
      <c r="H604" s="611">
        <f>SUM(H598:H603)</f>
        <v>0</v>
      </c>
      <c r="I604" s="611">
        <f>SUM(I598:I603)</f>
        <v>0</v>
      </c>
      <c r="J604" s="773"/>
      <c r="K604" s="282"/>
      <c r="L604" s="282"/>
    </row>
    <row r="605" spans="1:12" ht="12">
      <c r="A605" s="282"/>
      <c r="B605" s="155"/>
      <c r="C605" s="282"/>
      <c r="D605" s="282"/>
      <c r="E605" s="282"/>
      <c r="F605" s="282"/>
      <c r="G605" s="282"/>
      <c r="H605" s="282"/>
      <c r="I605" s="282"/>
      <c r="J605" s="282"/>
      <c r="K605" s="282"/>
      <c r="L605" s="282"/>
    </row>
    <row r="606" spans="1:12">
      <c r="A606" s="282"/>
      <c r="B606" s="746" t="s">
        <v>519</v>
      </c>
      <c r="C606" s="746"/>
      <c r="D606" s="746"/>
      <c r="E606" s="746"/>
      <c r="F606" s="746"/>
      <c r="G606" s="746"/>
      <c r="H606" s="746"/>
      <c r="I606" s="282"/>
      <c r="J606" s="282"/>
      <c r="K606" s="282"/>
      <c r="L606" s="282"/>
    </row>
    <row r="607" spans="1:12">
      <c r="A607" s="282"/>
      <c r="B607" s="1384"/>
      <c r="C607" s="1384"/>
      <c r="D607" s="1384"/>
      <c r="E607" s="1384"/>
      <c r="F607" s="1384"/>
      <c r="G607" s="1384"/>
      <c r="H607" s="1384"/>
      <c r="I607" s="282"/>
      <c r="J607" s="282"/>
      <c r="K607" s="282"/>
      <c r="L607" s="282"/>
    </row>
    <row r="608" spans="1:12">
      <c r="A608" s="282"/>
      <c r="B608" s="747" t="s">
        <v>569</v>
      </c>
      <c r="C608" s="747"/>
      <c r="D608" s="747"/>
      <c r="E608" s="747"/>
      <c r="F608" s="747"/>
      <c r="G608" s="747"/>
      <c r="H608" s="747"/>
      <c r="I608" s="282"/>
      <c r="J608" s="282"/>
      <c r="K608" s="282"/>
      <c r="L608" s="282"/>
    </row>
    <row r="609" spans="1:12">
      <c r="A609" s="282"/>
      <c r="B609" s="1384"/>
      <c r="C609" s="1384"/>
      <c r="D609" s="1384"/>
      <c r="E609" s="1384"/>
      <c r="F609" s="1384"/>
      <c r="G609" s="1384"/>
      <c r="H609" s="1384"/>
      <c r="I609" s="282"/>
      <c r="J609" s="282"/>
      <c r="K609" s="282"/>
      <c r="L609" s="282"/>
    </row>
    <row r="610" spans="1:12" ht="33.75">
      <c r="A610" s="282"/>
      <c r="B610" s="583" t="s">
        <v>520</v>
      </c>
      <c r="C610" s="586"/>
      <c r="D610" s="282"/>
      <c r="E610" s="746"/>
      <c r="F610" s="746"/>
      <c r="G610" s="746"/>
      <c r="H610" s="746"/>
      <c r="I610" s="282"/>
      <c r="J610" s="282"/>
      <c r="K610" s="282"/>
      <c r="L610" s="282"/>
    </row>
    <row r="611" spans="1:12">
      <c r="A611" s="282"/>
      <c r="B611" s="583" t="s">
        <v>521</v>
      </c>
      <c r="C611" s="586"/>
      <c r="D611" s="282"/>
      <c r="E611" s="746"/>
      <c r="F611" s="746"/>
      <c r="G611" s="746"/>
      <c r="H611" s="746"/>
      <c r="I611" s="282"/>
      <c r="J611" s="282"/>
      <c r="K611" s="282"/>
      <c r="L611" s="282"/>
    </row>
    <row r="612" spans="1:12">
      <c r="A612" s="282"/>
      <c r="B612" s="583" t="s">
        <v>370</v>
      </c>
      <c r="C612" s="586"/>
      <c r="D612" s="282"/>
      <c r="E612" s="746"/>
      <c r="F612" s="746"/>
      <c r="G612" s="746"/>
      <c r="H612" s="746"/>
      <c r="I612" s="282"/>
      <c r="J612" s="282"/>
      <c r="K612" s="282"/>
      <c r="L612" s="282"/>
    </row>
    <row r="613" spans="1:12" ht="22.5">
      <c r="A613" s="282"/>
      <c r="B613" s="583" t="s">
        <v>557</v>
      </c>
      <c r="C613" s="586"/>
      <c r="D613" s="282"/>
      <c r="E613" s="746"/>
      <c r="F613" s="746"/>
      <c r="G613" s="746"/>
      <c r="H613" s="746"/>
      <c r="I613" s="282"/>
      <c r="J613" s="282"/>
      <c r="K613" s="282"/>
      <c r="L613" s="282"/>
    </row>
    <row r="614" spans="1:12">
      <c r="A614" s="282"/>
      <c r="B614" s="282"/>
      <c r="C614" s="282"/>
      <c r="D614" s="282"/>
      <c r="E614" s="282"/>
      <c r="F614" s="282"/>
      <c r="G614" s="282"/>
      <c r="H614" s="282"/>
      <c r="I614" s="282"/>
      <c r="J614" s="282"/>
      <c r="K614" s="282"/>
      <c r="L614" s="282"/>
    </row>
    <row r="615" spans="1:12">
      <c r="A615" s="57"/>
      <c r="B615" s="774"/>
      <c r="C615" s="57"/>
      <c r="D615" s="57"/>
    </row>
    <row r="616" spans="1:12">
      <c r="A616" s="57"/>
      <c r="B616" s="774"/>
      <c r="C616" s="57"/>
      <c r="D616" s="57"/>
    </row>
    <row r="617" spans="1:12">
      <c r="A617" s="57"/>
      <c r="B617" s="774"/>
      <c r="C617" s="57"/>
      <c r="D617" s="57"/>
    </row>
    <row r="618" spans="1:12">
      <c r="A618" s="57"/>
      <c r="B618" s="774"/>
      <c r="C618" s="57"/>
      <c r="D618" s="57"/>
    </row>
    <row r="619" spans="1:12">
      <c r="A619" s="57"/>
      <c r="B619" s="774"/>
      <c r="C619" s="57"/>
      <c r="D619" s="57"/>
    </row>
    <row r="620" spans="1:12">
      <c r="A620" s="57"/>
      <c r="B620" s="1394" t="s">
        <v>1482</v>
      </c>
      <c r="C620" s="1394"/>
      <c r="D620" s="1394"/>
    </row>
    <row r="621" spans="1:12">
      <c r="A621" s="57"/>
      <c r="B621" s="774"/>
      <c r="C621" s="283"/>
      <c r="D621" s="283"/>
    </row>
    <row r="622" spans="1:12">
      <c r="A622" s="57"/>
      <c r="B622" s="487" t="s">
        <v>1483</v>
      </c>
      <c r="C622" s="283"/>
      <c r="D622" s="283"/>
    </row>
    <row r="623" spans="1:12">
      <c r="A623" s="57"/>
      <c r="B623" s="283" t="s">
        <v>1428</v>
      </c>
      <c r="C623" s="283"/>
      <c r="D623" s="283"/>
    </row>
    <row r="624" spans="1:12">
      <c r="A624" s="57"/>
      <c r="B624" s="774"/>
      <c r="C624" s="283"/>
      <c r="D624" s="283"/>
    </row>
    <row r="625" spans="1:4" ht="56.25">
      <c r="A625" s="57"/>
      <c r="B625" s="775" t="s">
        <v>1484</v>
      </c>
      <c r="C625" s="776" t="s">
        <v>1485</v>
      </c>
      <c r="D625" s="777" t="s">
        <v>1486</v>
      </c>
    </row>
    <row r="626" spans="1:4" ht="67.5">
      <c r="A626" s="57"/>
      <c r="B626" s="778" t="s">
        <v>1487</v>
      </c>
      <c r="C626" s="779"/>
      <c r="D626" s="779"/>
    </row>
    <row r="627" spans="1:4" ht="112.5">
      <c r="A627" s="57"/>
      <c r="B627" s="778" t="s">
        <v>1488</v>
      </c>
      <c r="C627" s="779"/>
      <c r="D627" s="779" t="s">
        <v>1489</v>
      </c>
    </row>
    <row r="628" spans="1:4" ht="78.75">
      <c r="A628" s="57"/>
      <c r="B628" s="778" t="s">
        <v>1490</v>
      </c>
      <c r="C628" s="779"/>
      <c r="D628" s="779"/>
    </row>
    <row r="629" spans="1:4" ht="90">
      <c r="A629" s="57"/>
      <c r="B629" s="778" t="s">
        <v>1491</v>
      </c>
      <c r="C629" s="779"/>
      <c r="D629" s="779"/>
    </row>
    <row r="630" spans="1:4" ht="56.25">
      <c r="A630" s="57"/>
      <c r="B630" s="778" t="s">
        <v>1492</v>
      </c>
      <c r="C630" s="779"/>
      <c r="D630" s="779"/>
    </row>
    <row r="631" spans="1:4" ht="112.5">
      <c r="A631" s="57"/>
      <c r="B631" s="778" t="s">
        <v>1493</v>
      </c>
      <c r="C631" s="779"/>
      <c r="D631" s="779" t="s">
        <v>1494</v>
      </c>
    </row>
    <row r="632" spans="1:4" ht="22.5">
      <c r="A632" s="57"/>
      <c r="B632" s="777" t="s">
        <v>1495</v>
      </c>
      <c r="C632" s="777"/>
      <c r="D632" s="777"/>
    </row>
    <row r="633" spans="1:4" ht="67.5">
      <c r="A633" s="57"/>
      <c r="B633" s="778" t="s">
        <v>1496</v>
      </c>
      <c r="C633" s="779"/>
      <c r="D633" s="779"/>
    </row>
    <row r="634" spans="1:4" ht="101.25">
      <c r="A634" s="57"/>
      <c r="B634" s="778" t="s">
        <v>1497</v>
      </c>
      <c r="C634" s="779"/>
      <c r="D634" s="780" t="s">
        <v>1498</v>
      </c>
    </row>
    <row r="635" spans="1:4" ht="67.5">
      <c r="A635" s="57"/>
      <c r="B635" s="778" t="s">
        <v>1499</v>
      </c>
      <c r="C635" s="779"/>
      <c r="D635" s="779"/>
    </row>
    <row r="636" spans="1:4" ht="33.75">
      <c r="A636" s="57"/>
      <c r="B636" s="778" t="s">
        <v>1500</v>
      </c>
      <c r="C636" s="779"/>
      <c r="D636" s="779"/>
    </row>
    <row r="637" spans="1:4" ht="45">
      <c r="A637" s="57"/>
      <c r="B637" s="778" t="s">
        <v>1501</v>
      </c>
      <c r="C637" s="779"/>
      <c r="D637" s="779"/>
    </row>
    <row r="638" spans="1:4" ht="33.75">
      <c r="A638" s="57"/>
      <c r="B638" s="777" t="s">
        <v>1502</v>
      </c>
      <c r="C638" s="777"/>
      <c r="D638" s="777"/>
    </row>
    <row r="639" spans="1:4" ht="67.5">
      <c r="A639" s="57"/>
      <c r="B639" s="778" t="s">
        <v>1503</v>
      </c>
      <c r="C639" s="779"/>
      <c r="D639" s="779" t="s">
        <v>1504</v>
      </c>
    </row>
    <row r="640" spans="1:4" ht="33.75">
      <c r="A640" s="57"/>
      <c r="B640" s="778" t="s">
        <v>1500</v>
      </c>
      <c r="C640" s="779"/>
      <c r="D640" s="779"/>
    </row>
    <row r="641" spans="1:4" ht="45">
      <c r="A641" s="57"/>
      <c r="B641" s="778" t="s">
        <v>1421</v>
      </c>
      <c r="C641" s="779"/>
      <c r="D641" s="779"/>
    </row>
    <row r="642" spans="1:4" ht="22.5">
      <c r="A642" s="57"/>
      <c r="B642" s="777" t="s">
        <v>1505</v>
      </c>
      <c r="C642" s="777"/>
      <c r="D642" s="777"/>
    </row>
    <row r="643" spans="1:4" ht="67.5">
      <c r="A643" s="57"/>
      <c r="B643" s="778" t="s">
        <v>1506</v>
      </c>
      <c r="C643" s="781"/>
      <c r="D643" s="781"/>
    </row>
    <row r="644" spans="1:4" ht="112.5">
      <c r="A644" s="57"/>
      <c r="B644" s="778" t="s">
        <v>1507</v>
      </c>
      <c r="C644" s="779"/>
      <c r="D644" s="779"/>
    </row>
    <row r="645" spans="1:4" ht="33.75">
      <c r="A645" s="57"/>
      <c r="B645" s="778" t="s">
        <v>1500</v>
      </c>
      <c r="C645" s="779"/>
      <c r="D645" s="779"/>
    </row>
    <row r="646" spans="1:4" ht="45">
      <c r="A646" s="57"/>
      <c r="B646" s="778" t="s">
        <v>1421</v>
      </c>
      <c r="C646" s="779"/>
      <c r="D646" s="779"/>
    </row>
    <row r="647" spans="1:4">
      <c r="A647" s="57"/>
      <c r="B647" s="777" t="s">
        <v>1508</v>
      </c>
      <c r="C647" s="777"/>
      <c r="D647" s="777"/>
    </row>
    <row r="648" spans="1:4" ht="157.5">
      <c r="A648" s="57"/>
      <c r="B648" s="778" t="s">
        <v>1509</v>
      </c>
      <c r="C648" s="781"/>
      <c r="D648" s="780" t="s">
        <v>1510</v>
      </c>
    </row>
    <row r="649" spans="1:4" ht="67.5">
      <c r="A649" s="57"/>
      <c r="B649" s="778" t="s">
        <v>1511</v>
      </c>
      <c r="C649" s="779" t="s">
        <v>1512</v>
      </c>
      <c r="D649" s="779" t="s">
        <v>1513</v>
      </c>
    </row>
    <row r="650" spans="1:4" ht="45">
      <c r="A650" s="57"/>
      <c r="B650" s="778" t="s">
        <v>1514</v>
      </c>
      <c r="C650" s="779" t="s">
        <v>1512</v>
      </c>
      <c r="D650" s="779" t="s">
        <v>1515</v>
      </c>
    </row>
    <row r="651" spans="1:4" ht="67.5">
      <c r="A651" s="57"/>
      <c r="B651" s="778" t="s">
        <v>1516</v>
      </c>
      <c r="C651" s="779" t="s">
        <v>1512</v>
      </c>
      <c r="D651" s="779" t="s">
        <v>1517</v>
      </c>
    </row>
    <row r="652" spans="1:4" ht="78.75">
      <c r="A652" s="57"/>
      <c r="B652" s="778" t="s">
        <v>1518</v>
      </c>
      <c r="C652" s="779" t="s">
        <v>1519</v>
      </c>
      <c r="D652" s="779" t="s">
        <v>1517</v>
      </c>
    </row>
    <row r="653" spans="1:4" ht="22.5">
      <c r="A653" s="57"/>
      <c r="B653" s="777" t="s">
        <v>1520</v>
      </c>
      <c r="C653" s="777"/>
      <c r="D653" s="777"/>
    </row>
    <row r="654" spans="1:4" ht="67.5">
      <c r="A654" s="57"/>
      <c r="B654" s="782" t="s">
        <v>1521</v>
      </c>
      <c r="C654" s="781"/>
      <c r="D654" s="781"/>
    </row>
    <row r="655" spans="1:4" ht="56.25">
      <c r="A655" s="57"/>
      <c r="B655" s="778" t="s">
        <v>1522</v>
      </c>
      <c r="C655" s="781"/>
      <c r="D655" s="779" t="s">
        <v>1523</v>
      </c>
    </row>
    <row r="656" spans="1:4" ht="22.5">
      <c r="A656" s="57"/>
      <c r="B656" s="777" t="s">
        <v>1524</v>
      </c>
      <c r="C656" s="777"/>
      <c r="D656" s="777"/>
    </row>
    <row r="657" spans="1:4" ht="78.75">
      <c r="A657" s="57"/>
      <c r="B657" s="778" t="s">
        <v>1525</v>
      </c>
      <c r="C657" s="781"/>
      <c r="D657" s="781"/>
    </row>
    <row r="658" spans="1:4">
      <c r="A658" s="57"/>
      <c r="B658" s="1407"/>
      <c r="C658" s="1407"/>
      <c r="D658" s="1407"/>
    </row>
    <row r="659" spans="1:4">
      <c r="A659" s="57"/>
      <c r="B659" s="774"/>
      <c r="C659" s="57"/>
      <c r="D659" s="57"/>
    </row>
    <row r="660" spans="1:4">
      <c r="A660" s="57"/>
      <c r="B660" s="1408" t="s">
        <v>519</v>
      </c>
      <c r="C660" s="1408"/>
      <c r="D660" s="1408"/>
    </row>
    <row r="661" spans="1:4">
      <c r="A661" s="57"/>
      <c r="B661" s="784"/>
      <c r="C661" s="783"/>
      <c r="D661" s="783"/>
    </row>
    <row r="662" spans="1:4">
      <c r="A662" s="57"/>
      <c r="B662" s="1404" t="s">
        <v>569</v>
      </c>
      <c r="C662" s="1404"/>
      <c r="D662" s="1404"/>
    </row>
    <row r="663" spans="1:4">
      <c r="A663" s="57"/>
      <c r="B663" s="1404"/>
      <c r="C663" s="1404"/>
      <c r="D663" s="1404"/>
    </row>
    <row r="664" spans="1:4">
      <c r="A664" s="57"/>
      <c r="B664" s="786"/>
      <c r="C664" s="785"/>
      <c r="D664" s="785"/>
    </row>
    <row r="665" spans="1:4" ht="12" thickBot="1">
      <c r="A665" s="57"/>
      <c r="B665" s="787" t="s">
        <v>616</v>
      </c>
      <c r="C665" s="768"/>
      <c r="D665" s="785"/>
    </row>
    <row r="666" spans="1:4">
      <c r="A666" s="57"/>
      <c r="B666" s="788"/>
      <c r="C666" s="768"/>
      <c r="D666" s="785"/>
    </row>
    <row r="667" spans="1:4">
      <c r="A667" s="57"/>
      <c r="B667" s="786"/>
      <c r="C667" s="768"/>
      <c r="D667" s="785"/>
    </row>
    <row r="668" spans="1:4" ht="12" thickBot="1">
      <c r="A668" s="57"/>
      <c r="B668" s="787" t="s">
        <v>521</v>
      </c>
      <c r="C668" s="768"/>
      <c r="D668" s="785"/>
    </row>
    <row r="669" spans="1:4">
      <c r="A669" s="57"/>
      <c r="B669" s="786"/>
      <c r="C669" s="785"/>
      <c r="D669" s="785"/>
    </row>
    <row r="670" spans="1:4" ht="23.25" thickBot="1">
      <c r="A670" s="57"/>
      <c r="B670" s="787" t="s">
        <v>1426</v>
      </c>
      <c r="C670" s="57"/>
      <c r="D670" s="57"/>
    </row>
    <row r="671" spans="1:4">
      <c r="A671" s="57"/>
      <c r="B671" s="774"/>
      <c r="C671" s="57"/>
      <c r="D671" s="57"/>
    </row>
    <row r="673" spans="1:17">
      <c r="A673" s="697"/>
      <c r="B673" s="697"/>
      <c r="C673" s="1405" t="s">
        <v>757</v>
      </c>
      <c r="D673" s="1405"/>
      <c r="E673" s="1405"/>
      <c r="F673" s="697"/>
      <c r="G673" s="1405" t="s">
        <v>812</v>
      </c>
      <c r="H673" s="1405"/>
      <c r="I673" s="1405"/>
      <c r="J673" s="1405"/>
      <c r="K673" s="1405"/>
      <c r="L673" s="1405"/>
      <c r="M673" s="1405"/>
      <c r="N673" s="1405"/>
      <c r="O673" s="1405"/>
      <c r="P673" s="1405"/>
      <c r="Q673" s="1405"/>
    </row>
    <row r="674" spans="1:17" ht="22.5">
      <c r="A674" s="697"/>
      <c r="B674" s="697"/>
      <c r="C674" s="789" t="s">
        <v>758</v>
      </c>
      <c r="D674" s="697"/>
      <c r="E674" s="790" t="s">
        <v>759</v>
      </c>
      <c r="F674" s="697"/>
      <c r="G674" s="697"/>
      <c r="H674" s="789" t="s">
        <v>758</v>
      </c>
      <c r="I674" s="697"/>
      <c r="J674" s="1406" t="s">
        <v>759</v>
      </c>
      <c r="K674" s="1406"/>
      <c r="L674" s="697"/>
      <c r="M674" s="1406" t="s">
        <v>813</v>
      </c>
      <c r="N674" s="1406"/>
      <c r="O674" s="697"/>
      <c r="P674" s="1406" t="s">
        <v>813</v>
      </c>
      <c r="Q674" s="1406"/>
    </row>
    <row r="675" spans="1:17" ht="33.75">
      <c r="A675" s="697"/>
      <c r="B675" s="697"/>
      <c r="C675" s="791" t="s">
        <v>760</v>
      </c>
      <c r="D675" s="789"/>
      <c r="E675" s="792" t="s">
        <v>1</v>
      </c>
      <c r="F675" s="789"/>
      <c r="G675" s="793" t="s">
        <v>0</v>
      </c>
      <c r="H675" s="791" t="s">
        <v>761</v>
      </c>
      <c r="I675" s="697"/>
      <c r="J675" s="793" t="s">
        <v>0</v>
      </c>
      <c r="K675" s="792" t="s">
        <v>761</v>
      </c>
      <c r="L675" s="697"/>
      <c r="M675" s="793" t="s">
        <v>0</v>
      </c>
      <c r="N675" s="792" t="s">
        <v>814</v>
      </c>
      <c r="O675" s="697"/>
      <c r="P675" s="793" t="s">
        <v>0</v>
      </c>
      <c r="Q675" s="792" t="s">
        <v>814</v>
      </c>
    </row>
    <row r="676" spans="1:17">
      <c r="A676" s="697"/>
      <c r="B676" s="697"/>
      <c r="C676" s="794" t="s">
        <v>762</v>
      </c>
      <c r="D676" s="697"/>
      <c r="E676" s="795" t="s">
        <v>815</v>
      </c>
      <c r="F676" s="697"/>
      <c r="G676" s="795">
        <v>1</v>
      </c>
      <c r="H676" s="794" t="s">
        <v>811</v>
      </c>
      <c r="I676" s="697"/>
      <c r="J676" s="796">
        <v>1</v>
      </c>
      <c r="K676" s="794" t="s">
        <v>444</v>
      </c>
      <c r="L676" s="697"/>
      <c r="M676" s="796">
        <v>49</v>
      </c>
      <c r="N676" s="794" t="s">
        <v>1055</v>
      </c>
      <c r="O676" s="697"/>
      <c r="P676" s="796">
        <v>96</v>
      </c>
      <c r="Q676" s="794" t="s">
        <v>1093</v>
      </c>
    </row>
    <row r="677" spans="1:17">
      <c r="A677" s="697"/>
      <c r="B677" s="697"/>
      <c r="C677" s="791" t="s">
        <v>325</v>
      </c>
      <c r="D677" s="697"/>
      <c r="E677" s="797" t="s">
        <v>816</v>
      </c>
      <c r="F677" s="697"/>
      <c r="G677" s="797">
        <v>2</v>
      </c>
      <c r="H677" s="798" t="s">
        <v>1133</v>
      </c>
      <c r="I677" s="697"/>
      <c r="J677" s="799">
        <v>2</v>
      </c>
      <c r="K677" s="798" t="s">
        <v>1025</v>
      </c>
      <c r="L677" s="697"/>
      <c r="M677" s="799">
        <v>50</v>
      </c>
      <c r="N677" s="798" t="s">
        <v>862</v>
      </c>
      <c r="O677" s="697"/>
      <c r="P677" s="799">
        <v>97</v>
      </c>
      <c r="Q677" s="798" t="s">
        <v>1094</v>
      </c>
    </row>
    <row r="678" spans="1:17">
      <c r="A678" s="697"/>
      <c r="B678" s="697"/>
      <c r="C678" s="794" t="s">
        <v>817</v>
      </c>
      <c r="D678" s="697"/>
      <c r="E678" s="795" t="s">
        <v>818</v>
      </c>
      <c r="F678" s="697"/>
      <c r="G678" s="795">
        <v>3</v>
      </c>
      <c r="H678" s="794" t="s">
        <v>1134</v>
      </c>
      <c r="I678" s="697"/>
      <c r="J678" s="796">
        <v>3</v>
      </c>
      <c r="K678" s="794" t="s">
        <v>1026</v>
      </c>
      <c r="L678" s="697"/>
      <c r="M678" s="796">
        <v>51</v>
      </c>
      <c r="N678" s="794" t="s">
        <v>450</v>
      </c>
      <c r="O678" s="697"/>
      <c r="P678" s="796">
        <v>98</v>
      </c>
      <c r="Q678" s="794" t="s">
        <v>1095</v>
      </c>
    </row>
    <row r="679" spans="1:17" ht="22.5">
      <c r="A679" s="697"/>
      <c r="B679" s="697"/>
      <c r="C679" s="798" t="s">
        <v>821</v>
      </c>
      <c r="D679" s="697"/>
      <c r="E679" s="797" t="s">
        <v>1526</v>
      </c>
      <c r="F679" s="697"/>
      <c r="G679" s="797">
        <v>4</v>
      </c>
      <c r="H679" s="798" t="s">
        <v>1135</v>
      </c>
      <c r="I679" s="697"/>
      <c r="J679" s="799">
        <v>4</v>
      </c>
      <c r="K679" s="798" t="s">
        <v>3</v>
      </c>
      <c r="L679" s="697"/>
      <c r="M679" s="799">
        <v>52</v>
      </c>
      <c r="N679" s="798" t="s">
        <v>1056</v>
      </c>
      <c r="O679" s="697"/>
      <c r="P679" s="799">
        <v>99</v>
      </c>
      <c r="Q679" s="798" t="s">
        <v>1096</v>
      </c>
    </row>
    <row r="680" spans="1:17">
      <c r="A680" s="697"/>
      <c r="B680" s="697"/>
      <c r="C680" s="798" t="s">
        <v>763</v>
      </c>
      <c r="D680" s="697"/>
      <c r="F680" s="732"/>
      <c r="G680" s="795">
        <v>5</v>
      </c>
      <c r="H680" s="794" t="s">
        <v>1136</v>
      </c>
      <c r="I680" s="697"/>
      <c r="J680" s="796">
        <v>5</v>
      </c>
      <c r="K680" s="794" t="s">
        <v>163</v>
      </c>
      <c r="L680" s="697"/>
      <c r="M680" s="796">
        <v>53</v>
      </c>
      <c r="N680" s="794" t="s">
        <v>1057</v>
      </c>
      <c r="O680" s="697"/>
      <c r="P680" s="796">
        <v>100</v>
      </c>
      <c r="Q680" s="794" t="s">
        <v>1097</v>
      </c>
    </row>
    <row r="681" spans="1:17">
      <c r="A681" s="697"/>
      <c r="B681" s="697"/>
      <c r="C681" s="794" t="s">
        <v>764</v>
      </c>
      <c r="D681" s="697"/>
      <c r="F681" s="697"/>
      <c r="G681" s="797">
        <v>6</v>
      </c>
      <c r="H681" s="798" t="s">
        <v>1137</v>
      </c>
      <c r="I681" s="697"/>
      <c r="J681" s="799">
        <v>6</v>
      </c>
      <c r="K681" s="798" t="s">
        <v>474</v>
      </c>
      <c r="L681" s="697"/>
      <c r="M681" s="799">
        <v>54</v>
      </c>
      <c r="N681" s="798" t="s">
        <v>1058</v>
      </c>
      <c r="O681" s="697"/>
      <c r="P681" s="799">
        <v>101</v>
      </c>
      <c r="Q681" s="798" t="s">
        <v>1098</v>
      </c>
    </row>
    <row r="682" spans="1:17">
      <c r="A682" s="697"/>
      <c r="B682" s="697"/>
      <c r="C682" s="798" t="s">
        <v>765</v>
      </c>
      <c r="D682" s="697"/>
      <c r="F682" s="697"/>
      <c r="G682" s="795">
        <v>7</v>
      </c>
      <c r="H682" s="794" t="s">
        <v>1138</v>
      </c>
      <c r="I682" s="697"/>
      <c r="J682" s="796">
        <v>7</v>
      </c>
      <c r="K682" s="794" t="s">
        <v>1027</v>
      </c>
      <c r="L682" s="697"/>
      <c r="M682" s="796">
        <v>55</v>
      </c>
      <c r="N682" s="794" t="s">
        <v>1059</v>
      </c>
      <c r="O682" s="697"/>
      <c r="P682" s="796">
        <v>102</v>
      </c>
      <c r="Q682" s="794" t="s">
        <v>1099</v>
      </c>
    </row>
    <row r="683" spans="1:17">
      <c r="A683" s="697"/>
      <c r="B683" s="697"/>
      <c r="C683" s="794" t="s">
        <v>766</v>
      </c>
      <c r="D683" s="697"/>
      <c r="F683" s="697"/>
      <c r="G683" s="797">
        <v>8</v>
      </c>
      <c r="H683" s="798" t="s">
        <v>1139</v>
      </c>
      <c r="I683" s="697"/>
      <c r="J683" s="799">
        <v>8</v>
      </c>
      <c r="K683" s="798" t="s">
        <v>1023</v>
      </c>
      <c r="L683" s="697"/>
      <c r="M683" s="799">
        <v>56</v>
      </c>
      <c r="N683" s="798" t="s">
        <v>896</v>
      </c>
      <c r="O683" s="697"/>
      <c r="P683" s="799">
        <v>103</v>
      </c>
      <c r="Q683" s="798" t="s">
        <v>1100</v>
      </c>
    </row>
    <row r="684" spans="1:17">
      <c r="A684" s="697"/>
      <c r="B684" s="697"/>
      <c r="C684" s="791" t="s">
        <v>2</v>
      </c>
      <c r="D684" s="697"/>
      <c r="F684" s="697"/>
      <c r="G684" s="795">
        <v>9</v>
      </c>
      <c r="H684" s="794" t="s">
        <v>24</v>
      </c>
      <c r="I684" s="697"/>
      <c r="J684" s="796">
        <v>9</v>
      </c>
      <c r="K684" s="794" t="s">
        <v>1028</v>
      </c>
      <c r="L684" s="697"/>
      <c r="M684" s="796">
        <v>57</v>
      </c>
      <c r="N684" s="794" t="s">
        <v>1060</v>
      </c>
      <c r="O684" s="697"/>
      <c r="P684" s="796">
        <v>104</v>
      </c>
      <c r="Q684" s="794" t="s">
        <v>1101</v>
      </c>
    </row>
    <row r="685" spans="1:17">
      <c r="A685" s="697"/>
      <c r="B685" s="697"/>
      <c r="C685" s="794" t="s">
        <v>822</v>
      </c>
      <c r="D685" s="697"/>
      <c r="F685" s="697"/>
      <c r="G685" s="797">
        <v>10</v>
      </c>
      <c r="H685" s="798" t="s">
        <v>894</v>
      </c>
      <c r="I685" s="697"/>
      <c r="J685" s="799">
        <v>10</v>
      </c>
      <c r="K685" s="798" t="s">
        <v>1029</v>
      </c>
      <c r="L685" s="697"/>
      <c r="M685" s="799">
        <v>58</v>
      </c>
      <c r="N685" s="798" t="s">
        <v>1061</v>
      </c>
      <c r="O685" s="697"/>
      <c r="P685" s="799">
        <v>105</v>
      </c>
      <c r="Q685" s="798" t="s">
        <v>1102</v>
      </c>
    </row>
    <row r="686" spans="1:17">
      <c r="A686" s="697"/>
      <c r="B686" s="697"/>
      <c r="C686" s="791" t="s">
        <v>767</v>
      </c>
      <c r="D686" s="697"/>
      <c r="F686" s="697"/>
      <c r="G686" s="697"/>
      <c r="H686" s="697"/>
      <c r="I686" s="697"/>
      <c r="J686" s="796">
        <v>11</v>
      </c>
      <c r="K686" s="794" t="s">
        <v>1030</v>
      </c>
      <c r="L686" s="697"/>
      <c r="M686" s="800">
        <v>59</v>
      </c>
      <c r="N686" s="794" t="s">
        <v>1062</v>
      </c>
      <c r="O686" s="697"/>
      <c r="P686" s="800">
        <v>106</v>
      </c>
      <c r="Q686" s="794" t="s">
        <v>1103</v>
      </c>
    </row>
    <row r="687" spans="1:17">
      <c r="A687" s="697"/>
      <c r="B687" s="697"/>
      <c r="C687" s="794" t="s">
        <v>823</v>
      </c>
      <c r="D687" s="697"/>
      <c r="I687" s="697"/>
      <c r="J687" s="799">
        <v>12</v>
      </c>
      <c r="K687" s="798" t="s">
        <v>1031</v>
      </c>
      <c r="L687" s="697"/>
      <c r="M687" s="799">
        <v>60</v>
      </c>
      <c r="N687" s="798" t="s">
        <v>1063</v>
      </c>
      <c r="O687" s="697"/>
      <c r="P687" s="799">
        <v>107</v>
      </c>
      <c r="Q687" s="798" t="s">
        <v>1104</v>
      </c>
    </row>
    <row r="688" spans="1:17">
      <c r="A688" s="697"/>
      <c r="B688" s="697"/>
      <c r="C688" s="697"/>
      <c r="D688" s="697"/>
      <c r="I688" s="697"/>
      <c r="J688" s="796">
        <v>13</v>
      </c>
      <c r="K688" s="794" t="s">
        <v>1032</v>
      </c>
      <c r="L688" s="697"/>
      <c r="M688" s="796">
        <v>61</v>
      </c>
      <c r="N688" s="794" t="s">
        <v>1064</v>
      </c>
      <c r="O688" s="697"/>
      <c r="P688" s="796">
        <v>108</v>
      </c>
      <c r="Q688" s="794" t="s">
        <v>1105</v>
      </c>
    </row>
    <row r="689" spans="1:17">
      <c r="A689" s="697"/>
      <c r="B689" s="697"/>
      <c r="C689" s="697"/>
      <c r="D689" s="697"/>
      <c r="I689" s="697"/>
      <c r="J689" s="799">
        <v>14</v>
      </c>
      <c r="K689" s="798" t="s">
        <v>1033</v>
      </c>
      <c r="L689" s="697"/>
      <c r="M689" s="799">
        <v>62</v>
      </c>
      <c r="N689" s="798" t="s">
        <v>1065</v>
      </c>
      <c r="O689" s="697"/>
      <c r="P689" s="799">
        <v>109</v>
      </c>
      <c r="Q689" s="798" t="s">
        <v>431</v>
      </c>
    </row>
    <row r="690" spans="1:17">
      <c r="A690" s="697"/>
      <c r="B690" s="697"/>
      <c r="C690" s="697"/>
      <c r="D690" s="697"/>
      <c r="I690" s="697"/>
      <c r="J690" s="796">
        <v>15</v>
      </c>
      <c r="K690" s="794" t="s">
        <v>1034</v>
      </c>
      <c r="L690" s="697"/>
      <c r="M690" s="796">
        <v>63</v>
      </c>
      <c r="N690" s="794" t="s">
        <v>1066</v>
      </c>
      <c r="O690" s="697"/>
      <c r="P690" s="796">
        <v>110</v>
      </c>
      <c r="Q690" s="794" t="s">
        <v>1106</v>
      </c>
    </row>
    <row r="691" spans="1:17">
      <c r="A691" s="697"/>
      <c r="B691" s="697"/>
      <c r="C691" s="697"/>
      <c r="D691" s="697"/>
      <c r="I691" s="697"/>
      <c r="J691" s="799">
        <v>16</v>
      </c>
      <c r="K691" s="798" t="s">
        <v>827</v>
      </c>
      <c r="L691" s="697"/>
      <c r="M691" s="799">
        <v>64</v>
      </c>
      <c r="N691" s="798" t="s">
        <v>1067</v>
      </c>
      <c r="O691" s="697"/>
      <c r="P691" s="799">
        <v>111</v>
      </c>
      <c r="Q691" s="798" t="s">
        <v>1107</v>
      </c>
    </row>
    <row r="692" spans="1:17">
      <c r="A692" s="697"/>
      <c r="B692" s="697"/>
      <c r="C692" s="697"/>
      <c r="D692" s="697"/>
      <c r="I692" s="697"/>
      <c r="J692" s="796">
        <v>17</v>
      </c>
      <c r="K692" s="794" t="s">
        <v>8</v>
      </c>
      <c r="L692" s="697"/>
      <c r="M692" s="796">
        <v>65</v>
      </c>
      <c r="N692" s="794" t="s">
        <v>1068</v>
      </c>
      <c r="O692" s="697"/>
      <c r="P692" s="796">
        <v>112</v>
      </c>
      <c r="Q692" s="794" t="s">
        <v>1108</v>
      </c>
    </row>
    <row r="693" spans="1:17">
      <c r="A693" s="697"/>
      <c r="B693" s="697"/>
      <c r="C693" s="697"/>
      <c r="D693" s="697"/>
      <c r="I693" s="697"/>
      <c r="J693" s="799">
        <v>18</v>
      </c>
      <c r="K693" s="798" t="s">
        <v>1035</v>
      </c>
      <c r="L693" s="697"/>
      <c r="M693" s="799">
        <v>66</v>
      </c>
      <c r="N693" s="798" t="s">
        <v>1069</v>
      </c>
      <c r="O693" s="697"/>
      <c r="P693" s="799">
        <v>113</v>
      </c>
      <c r="Q693" s="798" t="s">
        <v>1109</v>
      </c>
    </row>
    <row r="694" spans="1:17">
      <c r="A694" s="697"/>
      <c r="B694" s="697"/>
      <c r="C694" s="697"/>
      <c r="D694" s="697"/>
      <c r="I694" s="697"/>
      <c r="J694" s="796">
        <v>19</v>
      </c>
      <c r="K694" s="794" t="s">
        <v>1036</v>
      </c>
      <c r="L694" s="697"/>
      <c r="M694" s="796">
        <v>67</v>
      </c>
      <c r="N694" s="794" t="s">
        <v>1070</v>
      </c>
      <c r="O694" s="697"/>
      <c r="P694" s="796">
        <v>114</v>
      </c>
      <c r="Q694" s="794" t="s">
        <v>1110</v>
      </c>
    </row>
    <row r="695" spans="1:17">
      <c r="A695" s="697"/>
      <c r="B695" s="697"/>
      <c r="C695" s="697"/>
      <c r="D695" s="697"/>
      <c r="I695" s="697"/>
      <c r="J695" s="799">
        <v>20</v>
      </c>
      <c r="K695" s="798" t="s">
        <v>898</v>
      </c>
      <c r="L695" s="697"/>
      <c r="M695" s="799">
        <v>68</v>
      </c>
      <c r="N695" s="798" t="s">
        <v>5</v>
      </c>
      <c r="O695" s="697"/>
      <c r="P695" s="799">
        <v>115</v>
      </c>
      <c r="Q695" s="798" t="s">
        <v>1111</v>
      </c>
    </row>
    <row r="696" spans="1:17">
      <c r="A696" s="697"/>
      <c r="B696" s="697"/>
      <c r="C696" s="697"/>
      <c r="D696" s="697"/>
      <c r="F696" s="697"/>
      <c r="G696" s="801"/>
      <c r="H696" s="802"/>
      <c r="I696" s="697"/>
      <c r="J696" s="796">
        <v>21</v>
      </c>
      <c r="K696" s="794" t="s">
        <v>1037</v>
      </c>
      <c r="L696" s="697"/>
      <c r="M696" s="796">
        <v>69</v>
      </c>
      <c r="N696" s="794" t="s">
        <v>1071</v>
      </c>
      <c r="O696" s="697"/>
      <c r="P696" s="796">
        <v>116</v>
      </c>
      <c r="Q696" s="794" t="s">
        <v>1112</v>
      </c>
    </row>
    <row r="697" spans="1:17">
      <c r="A697" s="697"/>
      <c r="B697" s="697"/>
      <c r="C697" s="697"/>
      <c r="D697" s="697"/>
      <c r="F697" s="697"/>
      <c r="G697" s="697"/>
      <c r="H697" s="697"/>
      <c r="I697" s="697"/>
      <c r="J697" s="799">
        <v>22</v>
      </c>
      <c r="K697" s="798" t="s">
        <v>1038</v>
      </c>
      <c r="L697" s="697"/>
      <c r="M697" s="799">
        <v>70</v>
      </c>
      <c r="N697" s="798" t="s">
        <v>925</v>
      </c>
      <c r="O697" s="697"/>
      <c r="P697" s="799">
        <v>117</v>
      </c>
      <c r="Q697" s="798" t="s">
        <v>1113</v>
      </c>
    </row>
    <row r="698" spans="1:17">
      <c r="A698" s="697"/>
      <c r="B698" s="697"/>
      <c r="C698" s="697"/>
      <c r="D698" s="697"/>
      <c r="F698" s="697"/>
      <c r="G698" s="697"/>
      <c r="H698" s="697"/>
      <c r="I698" s="697"/>
      <c r="J698" s="796">
        <v>23</v>
      </c>
      <c r="K698" s="794" t="s">
        <v>819</v>
      </c>
      <c r="L698" s="697"/>
      <c r="M698" s="796">
        <v>71</v>
      </c>
      <c r="N698" s="794" t="s">
        <v>1072</v>
      </c>
      <c r="O698" s="697"/>
      <c r="P698" s="796">
        <v>118</v>
      </c>
      <c r="Q698" s="794" t="s">
        <v>429</v>
      </c>
    </row>
    <row r="699" spans="1:17">
      <c r="A699" s="697"/>
      <c r="B699" s="697"/>
      <c r="C699" s="697"/>
      <c r="D699" s="697"/>
      <c r="F699" s="697"/>
      <c r="G699" s="697"/>
      <c r="H699" s="697"/>
      <c r="I699" s="697"/>
      <c r="J699" s="799">
        <v>24</v>
      </c>
      <c r="K699" s="798" t="s">
        <v>243</v>
      </c>
      <c r="L699" s="697"/>
      <c r="M699" s="799">
        <v>72</v>
      </c>
      <c r="N699" s="798" t="s">
        <v>1073</v>
      </c>
      <c r="O699" s="697"/>
      <c r="P699" s="799">
        <v>119</v>
      </c>
      <c r="Q699" s="798" t="s">
        <v>1114</v>
      </c>
    </row>
    <row r="700" spans="1:17">
      <c r="A700" s="697"/>
      <c r="B700" s="697"/>
      <c r="C700" s="697"/>
      <c r="D700" s="697"/>
      <c r="F700" s="697"/>
      <c r="G700" s="697"/>
      <c r="H700" s="697"/>
      <c r="I700" s="697"/>
      <c r="J700" s="796">
        <v>25</v>
      </c>
      <c r="K700" s="794" t="s">
        <v>4</v>
      </c>
      <c r="L700" s="697"/>
      <c r="M700" s="796">
        <v>73</v>
      </c>
      <c r="N700" s="794" t="s">
        <v>1074</v>
      </c>
      <c r="O700" s="697"/>
      <c r="P700" s="796">
        <v>120</v>
      </c>
      <c r="Q700" s="794" t="s">
        <v>1115</v>
      </c>
    </row>
    <row r="701" spans="1:17">
      <c r="A701" s="697"/>
      <c r="B701" s="697"/>
      <c r="C701" s="697"/>
      <c r="D701" s="697"/>
      <c r="F701" s="697"/>
      <c r="G701" s="697"/>
      <c r="H701" s="697"/>
      <c r="I701" s="697"/>
      <c r="J701" s="799">
        <v>26</v>
      </c>
      <c r="K701" s="798" t="s">
        <v>1039</v>
      </c>
      <c r="L701" s="697"/>
      <c r="M701" s="799">
        <v>74</v>
      </c>
      <c r="N701" s="798" t="s">
        <v>824</v>
      </c>
      <c r="O701" s="697"/>
      <c r="P701" s="799">
        <v>121</v>
      </c>
      <c r="Q701" s="798" t="s">
        <v>1116</v>
      </c>
    </row>
    <row r="702" spans="1:17">
      <c r="A702" s="697"/>
      <c r="B702" s="697"/>
      <c r="C702" s="697"/>
      <c r="D702" s="697"/>
      <c r="F702" s="697"/>
      <c r="G702" s="697"/>
      <c r="H702" s="697"/>
      <c r="I702" s="697"/>
      <c r="J702" s="796">
        <v>27</v>
      </c>
      <c r="K702" s="794" t="s">
        <v>897</v>
      </c>
      <c r="L702" s="697"/>
      <c r="M702" s="796">
        <v>75</v>
      </c>
      <c r="N702" s="794" t="s">
        <v>1075</v>
      </c>
      <c r="O702" s="697"/>
      <c r="P702" s="796">
        <v>122</v>
      </c>
      <c r="Q702" s="794" t="s">
        <v>1117</v>
      </c>
    </row>
    <row r="703" spans="1:17">
      <c r="A703" s="697"/>
      <c r="B703" s="697"/>
      <c r="C703" s="697"/>
      <c r="D703" s="697"/>
      <c r="F703" s="697"/>
      <c r="G703" s="697"/>
      <c r="H703" s="697"/>
      <c r="I703" s="697"/>
      <c r="J703" s="799">
        <v>28</v>
      </c>
      <c r="K703" s="798" t="s">
        <v>1040</v>
      </c>
      <c r="L703" s="697"/>
      <c r="M703" s="799">
        <v>76</v>
      </c>
      <c r="N703" s="798" t="s">
        <v>1076</v>
      </c>
      <c r="O703" s="697"/>
      <c r="P703" s="799">
        <v>123</v>
      </c>
      <c r="Q703" s="798" t="s">
        <v>1118</v>
      </c>
    </row>
    <row r="704" spans="1:17">
      <c r="A704" s="697"/>
      <c r="B704" s="697"/>
      <c r="C704" s="697"/>
      <c r="D704" s="697"/>
      <c r="F704" s="697"/>
      <c r="G704" s="697"/>
      <c r="H704" s="697"/>
      <c r="I704" s="697"/>
      <c r="J704" s="796">
        <v>29</v>
      </c>
      <c r="K704" s="794" t="s">
        <v>1041</v>
      </c>
      <c r="L704" s="697"/>
      <c r="M704" s="796">
        <v>77</v>
      </c>
      <c r="N704" s="794" t="s">
        <v>491</v>
      </c>
      <c r="O704" s="697"/>
      <c r="P704" s="796">
        <v>124</v>
      </c>
      <c r="Q704" s="794" t="s">
        <v>1119</v>
      </c>
    </row>
    <row r="705" spans="1:17">
      <c r="A705" s="697"/>
      <c r="B705" s="697"/>
      <c r="C705" s="697"/>
      <c r="D705" s="697"/>
      <c r="F705" s="697"/>
      <c r="G705" s="697"/>
      <c r="H705" s="697"/>
      <c r="I705" s="697"/>
      <c r="J705" s="799">
        <v>30</v>
      </c>
      <c r="K705" s="798" t="s">
        <v>440</v>
      </c>
      <c r="L705" s="697"/>
      <c r="M705" s="799">
        <v>78</v>
      </c>
      <c r="N705" s="798" t="s">
        <v>1077</v>
      </c>
      <c r="O705" s="697"/>
      <c r="P705" s="799">
        <v>125</v>
      </c>
      <c r="Q705" s="798" t="s">
        <v>1120</v>
      </c>
    </row>
    <row r="706" spans="1:17">
      <c r="A706" s="697"/>
      <c r="B706" s="697"/>
      <c r="C706" s="697"/>
      <c r="D706" s="697"/>
      <c r="F706" s="697"/>
      <c r="G706" s="697"/>
      <c r="H706" s="697"/>
      <c r="I706" s="697"/>
      <c r="J706" s="796">
        <v>31</v>
      </c>
      <c r="K706" s="794" t="s">
        <v>1042</v>
      </c>
      <c r="L706" s="697"/>
      <c r="M706" s="796">
        <v>79</v>
      </c>
      <c r="N706" s="794" t="s">
        <v>1078</v>
      </c>
      <c r="O706" s="697"/>
      <c r="P706" s="796">
        <v>126</v>
      </c>
      <c r="Q706" s="794" t="s">
        <v>1121</v>
      </c>
    </row>
    <row r="707" spans="1:17">
      <c r="A707" s="697"/>
      <c r="B707" s="697"/>
      <c r="C707" s="697"/>
      <c r="D707" s="697"/>
      <c r="F707" s="697"/>
      <c r="G707" s="697"/>
      <c r="H707" s="697"/>
      <c r="I707" s="697"/>
      <c r="J707" s="799">
        <v>32</v>
      </c>
      <c r="K707" s="798" t="s">
        <v>1043</v>
      </c>
      <c r="L707" s="697"/>
      <c r="M707" s="799">
        <v>80</v>
      </c>
      <c r="N707" s="798" t="s">
        <v>1079</v>
      </c>
      <c r="O707" s="697"/>
      <c r="P707" s="799">
        <v>127</v>
      </c>
      <c r="Q707" s="798" t="s">
        <v>419</v>
      </c>
    </row>
    <row r="708" spans="1:17">
      <c r="A708" s="697"/>
      <c r="B708" s="697"/>
      <c r="C708" s="697"/>
      <c r="D708" s="697"/>
      <c r="F708" s="697"/>
      <c r="G708" s="697"/>
      <c r="H708" s="697"/>
      <c r="I708" s="697"/>
      <c r="J708" s="796">
        <v>33</v>
      </c>
      <c r="K708" s="794" t="s">
        <v>1044</v>
      </c>
      <c r="L708" s="697"/>
      <c r="M708" s="796">
        <v>81</v>
      </c>
      <c r="N708" s="794" t="s">
        <v>1080</v>
      </c>
      <c r="O708" s="697"/>
      <c r="P708" s="796">
        <v>128</v>
      </c>
      <c r="Q708" s="794" t="s">
        <v>1122</v>
      </c>
    </row>
    <row r="709" spans="1:17">
      <c r="A709" s="697"/>
      <c r="B709" s="697"/>
      <c r="C709" s="697"/>
      <c r="D709" s="697"/>
      <c r="F709" s="697"/>
      <c r="G709" s="697"/>
      <c r="H709" s="697"/>
      <c r="I709" s="697"/>
      <c r="J709" s="799">
        <v>34</v>
      </c>
      <c r="K709" s="798" t="s">
        <v>1045</v>
      </c>
      <c r="L709" s="697"/>
      <c r="M709" s="799">
        <v>82</v>
      </c>
      <c r="N709" s="798" t="s">
        <v>1081</v>
      </c>
      <c r="O709" s="697"/>
      <c r="P709" s="799">
        <v>129</v>
      </c>
      <c r="Q709" s="798" t="s">
        <v>1123</v>
      </c>
    </row>
    <row r="710" spans="1:17">
      <c r="A710" s="697"/>
      <c r="B710" s="697"/>
      <c r="C710" s="697"/>
      <c r="D710" s="697"/>
      <c r="F710" s="697"/>
      <c r="G710" s="697"/>
      <c r="H710" s="697"/>
      <c r="I710" s="697"/>
      <c r="J710" s="796">
        <v>35</v>
      </c>
      <c r="K710" s="794" t="s">
        <v>1046</v>
      </c>
      <c r="L710" s="697"/>
      <c r="M710" s="796">
        <v>83</v>
      </c>
      <c r="N710" s="794" t="s">
        <v>1082</v>
      </c>
      <c r="O710" s="697"/>
      <c r="P710" s="796">
        <v>130</v>
      </c>
      <c r="Q710" s="794" t="s">
        <v>1124</v>
      </c>
    </row>
    <row r="711" spans="1:17">
      <c r="A711" s="697"/>
      <c r="B711" s="697"/>
      <c r="C711" s="697"/>
      <c r="D711" s="697"/>
      <c r="F711" s="697"/>
      <c r="G711" s="697"/>
      <c r="H711" s="697"/>
      <c r="I711" s="697"/>
      <c r="J711" s="799">
        <v>36</v>
      </c>
      <c r="K711" s="798" t="s">
        <v>443</v>
      </c>
      <c r="L711" s="697"/>
      <c r="M711" s="799">
        <v>84</v>
      </c>
      <c r="N711" s="798" t="s">
        <v>1083</v>
      </c>
      <c r="O711" s="697"/>
      <c r="P711" s="799">
        <v>131</v>
      </c>
      <c r="Q711" s="798" t="s">
        <v>1125</v>
      </c>
    </row>
    <row r="712" spans="1:17">
      <c r="A712" s="697"/>
      <c r="B712" s="697"/>
      <c r="C712" s="697"/>
      <c r="D712" s="697"/>
      <c r="F712" s="697"/>
      <c r="G712" s="697"/>
      <c r="H712" s="697"/>
      <c r="I712" s="697"/>
      <c r="J712" s="796">
        <v>37</v>
      </c>
      <c r="K712" s="794" t="s">
        <v>1047</v>
      </c>
      <c r="L712" s="697"/>
      <c r="M712" s="796">
        <v>85</v>
      </c>
      <c r="N712" s="794" t="s">
        <v>1084</v>
      </c>
      <c r="O712" s="697"/>
      <c r="P712" s="796">
        <v>132</v>
      </c>
      <c r="Q712" s="794" t="s">
        <v>1126</v>
      </c>
    </row>
    <row r="713" spans="1:17">
      <c r="A713" s="697"/>
      <c r="B713" s="697"/>
      <c r="C713" s="697"/>
      <c r="D713" s="697"/>
      <c r="F713" s="697"/>
      <c r="G713" s="697"/>
      <c r="H713" s="697"/>
      <c r="I713" s="697"/>
      <c r="J713" s="799">
        <v>38</v>
      </c>
      <c r="K713" s="798" t="s">
        <v>1048</v>
      </c>
      <c r="L713" s="697"/>
      <c r="M713" s="799">
        <v>86</v>
      </c>
      <c r="N713" s="798" t="s">
        <v>302</v>
      </c>
      <c r="O713" s="697"/>
      <c r="P713" s="799">
        <v>133</v>
      </c>
      <c r="Q713" s="798" t="s">
        <v>860</v>
      </c>
    </row>
    <row r="714" spans="1:17">
      <c r="A714" s="697"/>
      <c r="B714" s="697"/>
      <c r="C714" s="697"/>
      <c r="D714" s="697"/>
      <c r="F714" s="697"/>
      <c r="G714" s="697"/>
      <c r="H714" s="697"/>
      <c r="I714" s="697"/>
      <c r="J714" s="796">
        <v>39</v>
      </c>
      <c r="K714" s="794" t="s">
        <v>1049</v>
      </c>
      <c r="L714" s="697"/>
      <c r="M714" s="796">
        <v>87</v>
      </c>
      <c r="N714" s="794" t="s">
        <v>1085</v>
      </c>
      <c r="O714" s="697"/>
      <c r="P714" s="796">
        <v>134</v>
      </c>
      <c r="Q714" s="794" t="s">
        <v>856</v>
      </c>
    </row>
    <row r="715" spans="1:17">
      <c r="A715" s="697"/>
      <c r="B715" s="697"/>
      <c r="C715" s="697"/>
      <c r="D715" s="697"/>
      <c r="F715" s="697"/>
      <c r="G715" s="697"/>
      <c r="H715" s="697"/>
      <c r="I715" s="697"/>
      <c r="J715" s="799">
        <v>40</v>
      </c>
      <c r="K715" s="798" t="s">
        <v>442</v>
      </c>
      <c r="L715" s="697"/>
      <c r="M715" s="799">
        <v>88</v>
      </c>
      <c r="N715" s="798" t="s">
        <v>1086</v>
      </c>
      <c r="O715" s="697"/>
      <c r="P715" s="799">
        <v>135</v>
      </c>
      <c r="Q715" s="798" t="s">
        <v>1127</v>
      </c>
    </row>
    <row r="716" spans="1:17">
      <c r="A716" s="697"/>
      <c r="B716" s="697"/>
      <c r="C716" s="697"/>
      <c r="D716" s="697"/>
      <c r="F716" s="697"/>
      <c r="G716" s="697"/>
      <c r="H716" s="697"/>
      <c r="I716" s="697"/>
      <c r="J716" s="796">
        <v>41</v>
      </c>
      <c r="K716" s="794" t="s">
        <v>1050</v>
      </c>
      <c r="L716" s="697"/>
      <c r="M716" s="796">
        <v>89</v>
      </c>
      <c r="N716" s="794" t="s">
        <v>1087</v>
      </c>
      <c r="O716" s="697"/>
      <c r="P716" s="796">
        <v>136</v>
      </c>
      <c r="Q716" s="794" t="s">
        <v>1128</v>
      </c>
    </row>
    <row r="717" spans="1:17">
      <c r="A717" s="697"/>
      <c r="B717" s="697"/>
      <c r="C717" s="697"/>
      <c r="D717" s="697"/>
      <c r="F717" s="697"/>
      <c r="G717" s="697"/>
      <c r="H717" s="697"/>
      <c r="I717" s="697"/>
      <c r="J717" s="799">
        <v>42</v>
      </c>
      <c r="K717" s="798" t="s">
        <v>1051</v>
      </c>
      <c r="L717" s="697"/>
      <c r="M717" s="799">
        <v>90</v>
      </c>
      <c r="N717" s="798" t="s">
        <v>1088</v>
      </c>
      <c r="O717" s="697"/>
      <c r="P717" s="799">
        <v>137</v>
      </c>
      <c r="Q717" s="798" t="s">
        <v>1129</v>
      </c>
    </row>
    <row r="718" spans="1:17">
      <c r="A718" s="697"/>
      <c r="B718" s="697"/>
      <c r="C718" s="697"/>
      <c r="D718" s="697"/>
      <c r="F718" s="697"/>
      <c r="G718" s="697"/>
      <c r="H718" s="697"/>
      <c r="I718" s="697"/>
      <c r="J718" s="796">
        <v>43</v>
      </c>
      <c r="K718" s="794" t="s">
        <v>1052</v>
      </c>
      <c r="L718" s="697"/>
      <c r="M718" s="796">
        <v>91</v>
      </c>
      <c r="N718" s="794" t="s">
        <v>1089</v>
      </c>
      <c r="O718" s="697"/>
      <c r="P718" s="796">
        <v>138</v>
      </c>
      <c r="Q718" s="794" t="s">
        <v>1130</v>
      </c>
    </row>
    <row r="719" spans="1:17">
      <c r="A719" s="697"/>
      <c r="B719" s="697"/>
      <c r="C719" s="697"/>
      <c r="D719" s="697"/>
      <c r="F719" s="697"/>
      <c r="G719" s="697"/>
      <c r="H719" s="697"/>
      <c r="I719" s="697"/>
      <c r="J719" s="799">
        <v>44</v>
      </c>
      <c r="K719" s="798" t="s">
        <v>914</v>
      </c>
      <c r="L719" s="697"/>
      <c r="M719" s="799">
        <v>92</v>
      </c>
      <c r="N719" s="798" t="s">
        <v>1090</v>
      </c>
      <c r="O719" s="697"/>
      <c r="P719" s="799">
        <v>139</v>
      </c>
      <c r="Q719" s="798" t="s">
        <v>1131</v>
      </c>
    </row>
    <row r="720" spans="1:17">
      <c r="A720" s="697"/>
      <c r="B720" s="697"/>
      <c r="C720" s="697"/>
      <c r="D720" s="697"/>
      <c r="F720" s="697"/>
      <c r="G720" s="697"/>
      <c r="H720" s="697"/>
      <c r="I720" s="697"/>
      <c r="J720" s="796">
        <v>45</v>
      </c>
      <c r="K720" s="794" t="s">
        <v>496</v>
      </c>
      <c r="L720" s="697"/>
      <c r="M720" s="796">
        <v>93</v>
      </c>
      <c r="N720" s="794" t="s">
        <v>1091</v>
      </c>
      <c r="O720" s="697"/>
      <c r="P720" s="796">
        <v>140</v>
      </c>
      <c r="Q720" s="794" t="s">
        <v>1132</v>
      </c>
    </row>
    <row r="721" spans="1:17">
      <c r="A721" s="697"/>
      <c r="B721" s="697"/>
      <c r="C721" s="697"/>
      <c r="D721" s="697"/>
      <c r="F721" s="697"/>
      <c r="G721" s="697"/>
      <c r="H721" s="697"/>
      <c r="I721" s="697"/>
      <c r="J721" s="799">
        <v>46</v>
      </c>
      <c r="K721" s="798" t="s">
        <v>1053</v>
      </c>
      <c r="L721" s="697"/>
      <c r="M721" s="799">
        <v>94</v>
      </c>
      <c r="N721" s="798" t="s">
        <v>825</v>
      </c>
      <c r="O721" s="697"/>
      <c r="P721" s="697"/>
      <c r="Q721" s="697"/>
    </row>
    <row r="722" spans="1:17">
      <c r="A722" s="697"/>
      <c r="B722" s="697"/>
      <c r="C722" s="697"/>
      <c r="D722" s="697"/>
      <c r="F722" s="697"/>
      <c r="G722" s="697"/>
      <c r="H722" s="697"/>
      <c r="I722" s="697"/>
      <c r="J722" s="796">
        <v>47</v>
      </c>
      <c r="K722" s="794" t="s">
        <v>820</v>
      </c>
      <c r="L722" s="697"/>
      <c r="M722" s="796">
        <v>95</v>
      </c>
      <c r="N722" s="794" t="s">
        <v>1092</v>
      </c>
      <c r="O722" s="697"/>
      <c r="P722" s="697"/>
      <c r="Q722" s="697"/>
    </row>
    <row r="723" spans="1:17">
      <c r="A723" s="697"/>
      <c r="B723" s="697"/>
      <c r="C723" s="697"/>
      <c r="D723" s="697"/>
      <c r="F723" s="697"/>
      <c r="G723" s="697"/>
      <c r="H723" s="697"/>
      <c r="I723" s="697"/>
      <c r="J723" s="799">
        <v>48</v>
      </c>
      <c r="K723" s="798" t="s">
        <v>1054</v>
      </c>
      <c r="L723" s="697"/>
      <c r="M723" s="697"/>
      <c r="N723" s="697"/>
      <c r="O723" s="697"/>
      <c r="P723" s="697"/>
      <c r="Q723" s="697"/>
    </row>
    <row r="724" spans="1:17">
      <c r="A724" s="697"/>
      <c r="B724" s="697"/>
      <c r="C724" s="697"/>
      <c r="D724" s="697"/>
      <c r="F724" s="697"/>
      <c r="G724" s="697"/>
      <c r="H724" s="697"/>
      <c r="I724" s="697"/>
      <c r="J724" s="803"/>
      <c r="K724" s="697"/>
      <c r="L724" s="697"/>
      <c r="M724" s="697"/>
      <c r="N724" s="697"/>
      <c r="O724" s="697"/>
      <c r="P724" s="697"/>
      <c r="Q724" s="697"/>
    </row>
    <row r="725" spans="1:17">
      <c r="A725" s="804"/>
      <c r="B725" s="804"/>
      <c r="C725" s="805"/>
      <c r="D725" s="804"/>
      <c r="E725" s="804"/>
      <c r="F725" s="804"/>
      <c r="G725" s="804"/>
      <c r="H725" s="804"/>
      <c r="I725" s="804"/>
      <c r="J725" s="803"/>
      <c r="K725" s="697"/>
      <c r="L725" s="697"/>
      <c r="M725" s="697"/>
      <c r="N725" s="697"/>
      <c r="O725" s="697"/>
      <c r="P725" s="697"/>
      <c r="Q725" s="697"/>
    </row>
    <row r="726" spans="1:17">
      <c r="A726" s="804"/>
      <c r="B726" s="804"/>
      <c r="C726" s="805"/>
      <c r="D726" s="804"/>
      <c r="E726" s="804"/>
      <c r="F726" s="804"/>
      <c r="G726" s="804"/>
      <c r="H726" s="804"/>
      <c r="I726" s="804"/>
    </row>
    <row r="727" spans="1:17" ht="12" thickBot="1">
      <c r="A727" s="804"/>
      <c r="B727" s="804"/>
      <c r="C727" s="1412" t="s">
        <v>246</v>
      </c>
      <c r="D727" s="1412" t="s">
        <v>247</v>
      </c>
      <c r="E727" s="1412" t="s">
        <v>1527</v>
      </c>
      <c r="F727" s="1413" t="s">
        <v>238</v>
      </c>
      <c r="G727" s="1413"/>
      <c r="H727" s="1412" t="s">
        <v>248</v>
      </c>
      <c r="I727" s="1412" t="s">
        <v>249</v>
      </c>
    </row>
    <row r="728" spans="1:17" ht="24" thickTop="1" thickBot="1">
      <c r="A728" s="804"/>
      <c r="B728" s="804"/>
      <c r="C728" s="1413"/>
      <c r="D728" s="1413"/>
      <c r="E728" s="1413"/>
      <c r="F728" s="806" t="s">
        <v>1528</v>
      </c>
      <c r="G728" s="806" t="s">
        <v>769</v>
      </c>
      <c r="H728" s="1413"/>
      <c r="I728" s="1413"/>
    </row>
    <row r="729" spans="1:17" ht="409.6" thickTop="1">
      <c r="A729" s="804"/>
      <c r="B729" s="804"/>
      <c r="C729" s="807" t="s">
        <v>250</v>
      </c>
      <c r="D729" s="795" t="s">
        <v>4302</v>
      </c>
      <c r="E729" s="808" t="s">
        <v>251</v>
      </c>
      <c r="F729" s="808" t="s">
        <v>251</v>
      </c>
      <c r="G729" s="808" t="s">
        <v>251</v>
      </c>
      <c r="H729" s="808" t="s">
        <v>252</v>
      </c>
      <c r="I729" s="808" t="s">
        <v>253</v>
      </c>
    </row>
    <row r="730" spans="1:17" ht="191.25">
      <c r="A730" s="804"/>
      <c r="B730" s="804"/>
      <c r="C730" s="809" t="s">
        <v>250</v>
      </c>
      <c r="D730" s="810" t="s">
        <v>4303</v>
      </c>
      <c r="E730" s="811" t="s">
        <v>251</v>
      </c>
      <c r="F730" s="811" t="s">
        <v>251</v>
      </c>
      <c r="G730" s="811" t="s">
        <v>251</v>
      </c>
      <c r="H730" s="811" t="s">
        <v>252</v>
      </c>
      <c r="I730" s="811" t="s">
        <v>254</v>
      </c>
    </row>
    <row r="731" spans="1:17" ht="270">
      <c r="A731" s="804"/>
      <c r="B731" s="804"/>
      <c r="C731" s="807" t="s">
        <v>255</v>
      </c>
      <c r="D731" s="795" t="s">
        <v>4304</v>
      </c>
      <c r="E731" s="808" t="s">
        <v>251</v>
      </c>
      <c r="F731" s="808" t="s">
        <v>251</v>
      </c>
      <c r="G731" s="808"/>
      <c r="H731" s="808" t="s">
        <v>256</v>
      </c>
      <c r="I731" s="808" t="s">
        <v>257</v>
      </c>
    </row>
    <row r="732" spans="1:17" ht="405">
      <c r="A732" s="804"/>
      <c r="B732" s="804"/>
      <c r="C732" s="809" t="s">
        <v>258</v>
      </c>
      <c r="D732" s="810" t="s">
        <v>4305</v>
      </c>
      <c r="E732" s="811" t="s">
        <v>251</v>
      </c>
      <c r="F732" s="811" t="s">
        <v>251</v>
      </c>
      <c r="G732" s="811"/>
      <c r="H732" s="811" t="s">
        <v>256</v>
      </c>
      <c r="I732" s="811" t="s">
        <v>259</v>
      </c>
    </row>
    <row r="733" spans="1:17" ht="281.25">
      <c r="A733" s="804"/>
      <c r="B733" s="804"/>
      <c r="C733" s="807" t="s">
        <v>260</v>
      </c>
      <c r="D733" s="795" t="s">
        <v>4306</v>
      </c>
      <c r="E733" s="808" t="s">
        <v>251</v>
      </c>
      <c r="F733" s="812" t="s">
        <v>251</v>
      </c>
      <c r="G733" s="808"/>
      <c r="H733" s="808" t="s">
        <v>261</v>
      </c>
      <c r="I733" s="808" t="s">
        <v>257</v>
      </c>
    </row>
    <row r="734" spans="1:17" ht="409.5">
      <c r="A734" s="804"/>
      <c r="B734" s="804"/>
      <c r="C734" s="809" t="s">
        <v>1341</v>
      </c>
      <c r="D734" s="810" t="s">
        <v>4307</v>
      </c>
      <c r="E734" s="811" t="s">
        <v>251</v>
      </c>
      <c r="F734" s="811" t="s">
        <v>251</v>
      </c>
      <c r="G734" s="811"/>
      <c r="H734" s="811" t="s">
        <v>261</v>
      </c>
      <c r="I734" s="811" t="s">
        <v>259</v>
      </c>
    </row>
    <row r="735" spans="1:17" ht="303.75">
      <c r="A735" s="804"/>
      <c r="B735" s="804"/>
      <c r="C735" s="807">
        <v>16</v>
      </c>
      <c r="D735" s="795" t="s">
        <v>4308</v>
      </c>
      <c r="E735" s="808"/>
      <c r="F735" s="808" t="s">
        <v>251</v>
      </c>
      <c r="G735" s="808"/>
      <c r="H735" s="808" t="s">
        <v>262</v>
      </c>
      <c r="I735" s="808" t="s">
        <v>263</v>
      </c>
    </row>
    <row r="736" spans="1:17" ht="409.5">
      <c r="A736" s="804"/>
      <c r="B736" s="804"/>
      <c r="C736" s="813">
        <v>17</v>
      </c>
      <c r="D736" s="814" t="s">
        <v>4309</v>
      </c>
      <c r="E736" s="815"/>
      <c r="F736" s="815" t="s">
        <v>251</v>
      </c>
      <c r="G736" s="815"/>
      <c r="H736" s="815" t="s">
        <v>262</v>
      </c>
      <c r="I736" s="815" t="s">
        <v>263</v>
      </c>
    </row>
    <row r="737" spans="1:9" ht="123.75">
      <c r="A737" s="804"/>
      <c r="B737" s="804"/>
      <c r="C737" s="807">
        <v>18</v>
      </c>
      <c r="D737" s="795" t="s">
        <v>4310</v>
      </c>
      <c r="E737" s="808"/>
      <c r="F737" s="808" t="s">
        <v>251</v>
      </c>
      <c r="G737" s="808"/>
      <c r="H737" s="808" t="s">
        <v>262</v>
      </c>
      <c r="I737" s="808" t="s">
        <v>264</v>
      </c>
    </row>
    <row r="738" spans="1:9" ht="409.5">
      <c r="A738" s="804"/>
      <c r="B738" s="804"/>
      <c r="C738" s="813">
        <v>19</v>
      </c>
      <c r="D738" s="814" t="s">
        <v>4311</v>
      </c>
      <c r="E738" s="815" t="s">
        <v>251</v>
      </c>
      <c r="F738" s="815" t="s">
        <v>251</v>
      </c>
      <c r="G738" s="815"/>
      <c r="H738" s="815" t="s">
        <v>265</v>
      </c>
      <c r="I738" s="815" t="s">
        <v>257</v>
      </c>
    </row>
    <row r="739" spans="1:9" ht="382.5">
      <c r="A739" s="804"/>
      <c r="B739" s="804"/>
      <c r="C739" s="807">
        <v>20</v>
      </c>
      <c r="D739" s="795" t="s">
        <v>4312</v>
      </c>
      <c r="E739" s="808" t="s">
        <v>251</v>
      </c>
      <c r="F739" s="808" t="s">
        <v>251</v>
      </c>
      <c r="G739" s="808"/>
      <c r="H739" s="808" t="s">
        <v>266</v>
      </c>
      <c r="I739" s="808" t="s">
        <v>267</v>
      </c>
    </row>
    <row r="740" spans="1:9" ht="33.75">
      <c r="A740" s="804"/>
      <c r="B740" s="804"/>
      <c r="C740" s="1409">
        <v>21</v>
      </c>
      <c r="D740" s="1410" t="s">
        <v>4313</v>
      </c>
      <c r="E740" s="1411" t="s">
        <v>251</v>
      </c>
      <c r="F740" s="1411" t="s">
        <v>251</v>
      </c>
      <c r="G740" s="1411"/>
      <c r="H740" s="815" t="s">
        <v>266</v>
      </c>
      <c r="I740" s="1411" t="s">
        <v>257</v>
      </c>
    </row>
    <row r="741" spans="1:9">
      <c r="A741" s="804"/>
      <c r="B741" s="804"/>
      <c r="C741" s="1409"/>
      <c r="D741" s="1410"/>
      <c r="E741" s="1411"/>
      <c r="F741" s="1411"/>
      <c r="G741" s="1411"/>
      <c r="H741" s="815" t="s">
        <v>268</v>
      </c>
      <c r="I741" s="1411"/>
    </row>
    <row r="742" spans="1:9" ht="112.5">
      <c r="A742" s="804"/>
      <c r="B742" s="804"/>
      <c r="C742" s="807">
        <v>22</v>
      </c>
      <c r="D742" s="795" t="s">
        <v>4314</v>
      </c>
      <c r="E742" s="808" t="s">
        <v>251</v>
      </c>
      <c r="F742" s="808" t="s">
        <v>251</v>
      </c>
      <c r="G742" s="808"/>
      <c r="H742" s="808" t="s">
        <v>262</v>
      </c>
      <c r="I742" s="808" t="s">
        <v>257</v>
      </c>
    </row>
    <row r="743" spans="1:9" ht="123.75">
      <c r="A743" s="804"/>
      <c r="B743" s="804"/>
      <c r="C743" s="813">
        <v>23</v>
      </c>
      <c r="D743" s="814" t="s">
        <v>4315</v>
      </c>
      <c r="E743" s="815" t="s">
        <v>251</v>
      </c>
      <c r="F743" s="815" t="s">
        <v>251</v>
      </c>
      <c r="G743" s="815"/>
      <c r="H743" s="815" t="s">
        <v>262</v>
      </c>
      <c r="I743" s="815" t="s">
        <v>257</v>
      </c>
    </row>
    <row r="744" spans="1:9" ht="225">
      <c r="A744" s="804"/>
      <c r="B744" s="804"/>
      <c r="C744" s="807">
        <v>24</v>
      </c>
      <c r="D744" s="795" t="s">
        <v>4316</v>
      </c>
      <c r="E744" s="808" t="s">
        <v>251</v>
      </c>
      <c r="F744" s="808" t="s">
        <v>251</v>
      </c>
      <c r="G744" s="808"/>
      <c r="H744" s="808" t="s">
        <v>262</v>
      </c>
      <c r="I744" s="808" t="s">
        <v>257</v>
      </c>
    </row>
    <row r="745" spans="1:9" ht="326.25">
      <c r="A745" s="804"/>
      <c r="B745" s="804"/>
      <c r="C745" s="813">
        <v>25</v>
      </c>
      <c r="D745" s="814" t="s">
        <v>4317</v>
      </c>
      <c r="E745" s="815" t="s">
        <v>251</v>
      </c>
      <c r="F745" s="815" t="s">
        <v>251</v>
      </c>
      <c r="G745" s="815"/>
      <c r="H745" s="815" t="s">
        <v>262</v>
      </c>
      <c r="I745" s="815" t="s">
        <v>257</v>
      </c>
    </row>
    <row r="746" spans="1:9" ht="225">
      <c r="A746" s="804"/>
      <c r="B746" s="804"/>
      <c r="C746" s="807">
        <v>26</v>
      </c>
      <c r="D746" s="795" t="s">
        <v>4318</v>
      </c>
      <c r="E746" s="808"/>
      <c r="F746" s="808" t="s">
        <v>251</v>
      </c>
      <c r="G746" s="808"/>
      <c r="H746" s="808" t="s">
        <v>262</v>
      </c>
      <c r="I746" s="808" t="s">
        <v>257</v>
      </c>
    </row>
    <row r="747" spans="1:9" ht="157.5">
      <c r="A747" s="804"/>
      <c r="B747" s="804"/>
      <c r="C747" s="813">
        <v>27</v>
      </c>
      <c r="D747" s="814" t="s">
        <v>4319</v>
      </c>
      <c r="E747" s="815"/>
      <c r="F747" s="815" t="s">
        <v>251</v>
      </c>
      <c r="G747" s="815"/>
      <c r="H747" s="815" t="s">
        <v>262</v>
      </c>
      <c r="I747" s="815" t="s">
        <v>259</v>
      </c>
    </row>
    <row r="748" spans="1:9" ht="213.75">
      <c r="A748" s="804"/>
      <c r="B748" s="804"/>
      <c r="C748" s="807">
        <v>28</v>
      </c>
      <c r="D748" s="795" t="s">
        <v>4320</v>
      </c>
      <c r="E748" s="808"/>
      <c r="F748" s="808" t="s">
        <v>251</v>
      </c>
      <c r="G748" s="808" t="s">
        <v>251</v>
      </c>
      <c r="H748" s="808" t="s">
        <v>262</v>
      </c>
      <c r="I748" s="808" t="s">
        <v>257</v>
      </c>
    </row>
    <row r="749" spans="1:9" ht="78.75">
      <c r="A749" s="804"/>
      <c r="B749" s="804"/>
      <c r="C749" s="813">
        <v>29</v>
      </c>
      <c r="D749" s="814" t="s">
        <v>4321</v>
      </c>
      <c r="E749" s="815"/>
      <c r="F749" s="815" t="s">
        <v>251</v>
      </c>
      <c r="G749" s="815" t="s">
        <v>251</v>
      </c>
      <c r="H749" s="815" t="s">
        <v>262</v>
      </c>
      <c r="I749" s="815" t="s">
        <v>11</v>
      </c>
    </row>
    <row r="750" spans="1:9" ht="236.25">
      <c r="A750" s="804"/>
      <c r="B750" s="804"/>
      <c r="C750" s="807">
        <v>30</v>
      </c>
      <c r="D750" s="795" t="s">
        <v>4322</v>
      </c>
      <c r="E750" s="808"/>
      <c r="F750" s="808" t="s">
        <v>251</v>
      </c>
      <c r="G750" s="808" t="s">
        <v>251</v>
      </c>
      <c r="H750" s="808" t="s">
        <v>262</v>
      </c>
      <c r="I750" s="808" t="s">
        <v>269</v>
      </c>
    </row>
    <row r="751" spans="1:9" ht="405">
      <c r="A751" s="804"/>
      <c r="B751" s="804"/>
      <c r="C751" s="813">
        <v>31</v>
      </c>
      <c r="D751" s="814" t="s">
        <v>4323</v>
      </c>
      <c r="E751" s="815" t="s">
        <v>251</v>
      </c>
      <c r="F751" s="815" t="s">
        <v>251</v>
      </c>
      <c r="G751" s="815" t="s">
        <v>251</v>
      </c>
      <c r="H751" s="815" t="s">
        <v>262</v>
      </c>
      <c r="I751" s="815" t="s">
        <v>269</v>
      </c>
    </row>
    <row r="752" spans="1:9" ht="225">
      <c r="A752" s="804"/>
      <c r="B752" s="804"/>
      <c r="C752" s="807">
        <v>32</v>
      </c>
      <c r="D752" s="795" t="s">
        <v>4324</v>
      </c>
      <c r="E752" s="808" t="s">
        <v>251</v>
      </c>
      <c r="F752" s="808" t="s">
        <v>251</v>
      </c>
      <c r="G752" s="808" t="s">
        <v>251</v>
      </c>
      <c r="H752" s="808" t="s">
        <v>262</v>
      </c>
      <c r="I752" s="808" t="s">
        <v>269</v>
      </c>
    </row>
    <row r="753" spans="1:9" ht="371.25">
      <c r="A753" s="804"/>
      <c r="B753" s="804"/>
      <c r="C753" s="813">
        <v>33</v>
      </c>
      <c r="D753" s="814" t="s">
        <v>4325</v>
      </c>
      <c r="E753" s="815" t="s">
        <v>251</v>
      </c>
      <c r="F753" s="815"/>
      <c r="G753" s="815" t="s">
        <v>251</v>
      </c>
      <c r="H753" s="815" t="s">
        <v>262</v>
      </c>
      <c r="I753" s="815" t="s">
        <v>269</v>
      </c>
    </row>
    <row r="754" spans="1:9" ht="168.75">
      <c r="A754" s="804"/>
      <c r="B754" s="804"/>
      <c r="C754" s="807">
        <v>34</v>
      </c>
      <c r="D754" s="795" t="s">
        <v>4326</v>
      </c>
      <c r="E754" s="808" t="s">
        <v>251</v>
      </c>
      <c r="F754" s="808"/>
      <c r="G754" s="808" t="s">
        <v>251</v>
      </c>
      <c r="H754" s="808" t="s">
        <v>262</v>
      </c>
      <c r="I754" s="808" t="s">
        <v>269</v>
      </c>
    </row>
    <row r="755" spans="1:9" ht="258.75">
      <c r="A755" s="804"/>
      <c r="B755" s="804"/>
      <c r="C755" s="813">
        <v>35</v>
      </c>
      <c r="D755" s="814" t="s">
        <v>4327</v>
      </c>
      <c r="E755" s="815"/>
      <c r="F755" s="815" t="s">
        <v>251</v>
      </c>
      <c r="G755" s="815" t="s">
        <v>251</v>
      </c>
      <c r="H755" s="815" t="s">
        <v>262</v>
      </c>
      <c r="I755" s="815" t="s">
        <v>269</v>
      </c>
    </row>
    <row r="756" spans="1:9" ht="382.5">
      <c r="A756" s="804"/>
      <c r="B756" s="804"/>
      <c r="C756" s="807">
        <v>36</v>
      </c>
      <c r="D756" s="795" t="s">
        <v>4328</v>
      </c>
      <c r="E756" s="808"/>
      <c r="F756" s="808" t="s">
        <v>251</v>
      </c>
      <c r="G756" s="808" t="s">
        <v>251</v>
      </c>
      <c r="H756" s="808" t="s">
        <v>262</v>
      </c>
      <c r="I756" s="808" t="s">
        <v>269</v>
      </c>
    </row>
    <row r="757" spans="1:9" ht="202.5">
      <c r="A757" s="804"/>
      <c r="B757" s="804"/>
      <c r="C757" s="813">
        <v>36</v>
      </c>
      <c r="D757" s="814" t="s">
        <v>4329</v>
      </c>
      <c r="E757" s="815"/>
      <c r="F757" s="815" t="s">
        <v>251</v>
      </c>
      <c r="G757" s="815" t="s">
        <v>251</v>
      </c>
      <c r="H757" s="815" t="s">
        <v>262</v>
      </c>
      <c r="I757" s="815" t="s">
        <v>269</v>
      </c>
    </row>
    <row r="758" spans="1:9" ht="337.5">
      <c r="A758" s="804"/>
      <c r="B758" s="804"/>
      <c r="C758" s="807">
        <v>37</v>
      </c>
      <c r="D758" s="795" t="s">
        <v>4330</v>
      </c>
      <c r="E758" s="808"/>
      <c r="F758" s="808" t="s">
        <v>251</v>
      </c>
      <c r="G758" s="808" t="s">
        <v>251</v>
      </c>
      <c r="H758" s="808" t="s">
        <v>262</v>
      </c>
      <c r="I758" s="808" t="s">
        <v>254</v>
      </c>
    </row>
    <row r="759" spans="1:9" ht="409.5">
      <c r="A759" s="804"/>
      <c r="B759" s="804"/>
      <c r="C759" s="813">
        <v>38</v>
      </c>
      <c r="D759" s="814" t="s">
        <v>770</v>
      </c>
      <c r="E759" s="815" t="s">
        <v>251</v>
      </c>
      <c r="F759" s="815"/>
      <c r="G759" s="815" t="s">
        <v>251</v>
      </c>
      <c r="H759" s="815" t="s">
        <v>262</v>
      </c>
      <c r="I759" s="815" t="s">
        <v>254</v>
      </c>
    </row>
    <row r="760" spans="1:9" ht="202.5">
      <c r="A760" s="804"/>
      <c r="B760" s="804"/>
      <c r="C760" s="807">
        <v>39</v>
      </c>
      <c r="D760" s="795" t="s">
        <v>270</v>
      </c>
      <c r="E760" s="808"/>
      <c r="F760" s="808" t="s">
        <v>251</v>
      </c>
      <c r="G760" s="808" t="s">
        <v>251</v>
      </c>
      <c r="H760" s="808" t="s">
        <v>262</v>
      </c>
      <c r="I760" s="808" t="s">
        <v>254</v>
      </c>
    </row>
    <row r="761" spans="1:9" ht="270">
      <c r="A761" s="804"/>
      <c r="B761" s="804"/>
      <c r="C761" s="813">
        <v>40</v>
      </c>
      <c r="D761" s="814" t="s">
        <v>4331</v>
      </c>
      <c r="E761" s="815"/>
      <c r="F761" s="815" t="s">
        <v>23</v>
      </c>
      <c r="G761" s="815"/>
      <c r="H761" s="815" t="s">
        <v>262</v>
      </c>
      <c r="I761" s="815" t="s">
        <v>271</v>
      </c>
    </row>
    <row r="762" spans="1:9" ht="168.75">
      <c r="A762" s="804"/>
      <c r="B762" s="804"/>
      <c r="C762" s="807">
        <v>41</v>
      </c>
      <c r="D762" s="795" t="s">
        <v>4332</v>
      </c>
      <c r="E762" s="808"/>
      <c r="F762" s="808" t="s">
        <v>251</v>
      </c>
      <c r="G762" s="808" t="s">
        <v>251</v>
      </c>
      <c r="H762" s="808" t="s">
        <v>262</v>
      </c>
      <c r="I762" s="808" t="s">
        <v>263</v>
      </c>
    </row>
    <row r="763" spans="1:9" ht="281.25">
      <c r="A763" s="804"/>
      <c r="B763" s="804"/>
      <c r="C763" s="813">
        <v>42</v>
      </c>
      <c r="D763" s="814" t="s">
        <v>4333</v>
      </c>
      <c r="E763" s="815"/>
      <c r="F763" s="815" t="s">
        <v>251</v>
      </c>
      <c r="G763" s="815" t="s">
        <v>251</v>
      </c>
      <c r="H763" s="815" t="s">
        <v>262</v>
      </c>
      <c r="I763" s="815" t="s">
        <v>269</v>
      </c>
    </row>
    <row r="764" spans="1:9" ht="315">
      <c r="A764" s="804"/>
      <c r="B764" s="804"/>
      <c r="C764" s="807">
        <v>43</v>
      </c>
      <c r="D764" s="795" t="s">
        <v>4334</v>
      </c>
      <c r="E764" s="808"/>
      <c r="F764" s="808" t="s">
        <v>251</v>
      </c>
      <c r="G764" s="808" t="s">
        <v>251</v>
      </c>
      <c r="H764" s="808" t="s">
        <v>262</v>
      </c>
      <c r="I764" s="808" t="s">
        <v>269</v>
      </c>
    </row>
    <row r="765" spans="1:9" ht="348.75">
      <c r="A765" s="804"/>
      <c r="B765" s="804"/>
      <c r="C765" s="813">
        <v>44</v>
      </c>
      <c r="D765" s="814" t="s">
        <v>4335</v>
      </c>
      <c r="E765" s="815"/>
      <c r="F765" s="815"/>
      <c r="G765" s="815"/>
      <c r="H765" s="815" t="s">
        <v>262</v>
      </c>
      <c r="I765" s="815" t="s">
        <v>269</v>
      </c>
    </row>
    <row r="766" spans="1:9" ht="303.75">
      <c r="A766" s="804"/>
      <c r="B766" s="804"/>
      <c r="C766" s="807">
        <v>45</v>
      </c>
      <c r="D766" s="795" t="s">
        <v>272</v>
      </c>
      <c r="E766" s="808"/>
      <c r="F766" s="808" t="s">
        <v>251</v>
      </c>
      <c r="G766" s="808" t="s">
        <v>251</v>
      </c>
      <c r="H766" s="808" t="s">
        <v>262</v>
      </c>
      <c r="I766" s="808" t="s">
        <v>269</v>
      </c>
    </row>
    <row r="767" spans="1:9" ht="409.5">
      <c r="A767" s="804"/>
      <c r="B767" s="804"/>
      <c r="C767" s="813">
        <v>46</v>
      </c>
      <c r="D767" s="814" t="s">
        <v>4336</v>
      </c>
      <c r="E767" s="815"/>
      <c r="F767" s="815" t="s">
        <v>251</v>
      </c>
      <c r="G767" s="815" t="s">
        <v>251</v>
      </c>
      <c r="H767" s="815" t="s">
        <v>262</v>
      </c>
      <c r="I767" s="815" t="s">
        <v>269</v>
      </c>
    </row>
    <row r="768" spans="1:9" ht="326.25">
      <c r="A768" s="804"/>
      <c r="B768" s="804"/>
      <c r="C768" s="807">
        <v>47</v>
      </c>
      <c r="D768" s="795" t="s">
        <v>273</v>
      </c>
      <c r="E768" s="808"/>
      <c r="F768" s="808" t="s">
        <v>251</v>
      </c>
      <c r="G768" s="808" t="s">
        <v>251</v>
      </c>
      <c r="H768" s="808" t="s">
        <v>262</v>
      </c>
      <c r="I768" s="808" t="s">
        <v>771</v>
      </c>
    </row>
    <row r="769" spans="1:9" ht="146.25">
      <c r="A769" s="804"/>
      <c r="B769" s="804"/>
      <c r="C769" s="813">
        <v>48</v>
      </c>
      <c r="D769" s="814" t="s">
        <v>4337</v>
      </c>
      <c r="E769" s="815"/>
      <c r="F769" s="815"/>
      <c r="G769" s="815" t="s">
        <v>251</v>
      </c>
      <c r="H769" s="815" t="s">
        <v>262</v>
      </c>
      <c r="I769" s="815" t="s">
        <v>275</v>
      </c>
    </row>
    <row r="770" spans="1:9" ht="409.5">
      <c r="A770" s="804"/>
      <c r="B770" s="804"/>
      <c r="C770" s="807">
        <v>49</v>
      </c>
      <c r="D770" s="795" t="s">
        <v>4338</v>
      </c>
      <c r="E770" s="808"/>
      <c r="F770" s="808"/>
      <c r="G770" s="808" t="s">
        <v>251</v>
      </c>
      <c r="H770" s="808" t="s">
        <v>262</v>
      </c>
      <c r="I770" s="808" t="s">
        <v>276</v>
      </c>
    </row>
    <row r="771" spans="1:9" ht="393.75">
      <c r="A771" s="804"/>
      <c r="B771" s="804"/>
      <c r="C771" s="813">
        <v>50</v>
      </c>
      <c r="D771" s="816" t="s">
        <v>4339</v>
      </c>
      <c r="E771" s="815"/>
      <c r="F771" s="815"/>
      <c r="G771" s="815" t="s">
        <v>251</v>
      </c>
      <c r="H771" s="815" t="s">
        <v>262</v>
      </c>
      <c r="I771" s="815"/>
    </row>
    <row r="772" spans="1:9" ht="281.25">
      <c r="A772" s="804"/>
      <c r="B772" s="804"/>
      <c r="C772" s="807">
        <v>51</v>
      </c>
      <c r="D772" s="817" t="s">
        <v>4340</v>
      </c>
      <c r="E772" s="808"/>
      <c r="F772" s="808"/>
      <c r="G772" s="808" t="s">
        <v>251</v>
      </c>
      <c r="H772" s="808" t="s">
        <v>1364</v>
      </c>
      <c r="I772" s="808"/>
    </row>
    <row r="773" spans="1:9" ht="56.25">
      <c r="A773" s="804"/>
      <c r="B773" s="804"/>
      <c r="C773" s="813">
        <v>52</v>
      </c>
      <c r="D773" s="816" t="s">
        <v>1365</v>
      </c>
      <c r="E773" s="815"/>
      <c r="F773" s="815"/>
      <c r="G773" s="815" t="s">
        <v>251</v>
      </c>
      <c r="H773" s="815" t="s">
        <v>262</v>
      </c>
      <c r="I773" s="815"/>
    </row>
    <row r="774" spans="1:9" ht="45">
      <c r="A774" s="804"/>
      <c r="B774" s="804"/>
      <c r="C774" s="807">
        <v>53</v>
      </c>
      <c r="D774" s="817" t="s">
        <v>1366</v>
      </c>
      <c r="E774" s="808"/>
      <c r="F774" s="808"/>
      <c r="G774" s="808" t="s">
        <v>251</v>
      </c>
      <c r="H774" s="808" t="s">
        <v>1364</v>
      </c>
      <c r="I774" s="808"/>
    </row>
    <row r="775" spans="1:9" ht="247.5">
      <c r="A775" s="804"/>
      <c r="B775" s="804"/>
      <c r="C775" s="813">
        <v>54</v>
      </c>
      <c r="D775" s="814" t="s">
        <v>4341</v>
      </c>
      <c r="E775" s="815"/>
      <c r="F775" s="815" t="s">
        <v>251</v>
      </c>
      <c r="G775" s="815" t="s">
        <v>251</v>
      </c>
      <c r="H775" s="815" t="s">
        <v>262</v>
      </c>
      <c r="I775" s="815" t="s">
        <v>277</v>
      </c>
    </row>
    <row r="776" spans="1:9" ht="409.5">
      <c r="A776" s="804"/>
      <c r="B776" s="804"/>
      <c r="C776" s="807">
        <v>55</v>
      </c>
      <c r="D776" s="795" t="s">
        <v>4342</v>
      </c>
      <c r="E776" s="808"/>
      <c r="F776" s="808" t="s">
        <v>251</v>
      </c>
      <c r="G776" s="808" t="s">
        <v>251</v>
      </c>
      <c r="H776" s="808" t="s">
        <v>278</v>
      </c>
      <c r="I776" s="808" t="s">
        <v>31</v>
      </c>
    </row>
    <row r="777" spans="1:9" ht="409.5">
      <c r="A777" s="804"/>
      <c r="B777" s="804"/>
      <c r="C777" s="813">
        <v>56</v>
      </c>
      <c r="D777" s="814" t="s">
        <v>4343</v>
      </c>
      <c r="E777" s="815" t="s">
        <v>251</v>
      </c>
      <c r="F777" s="815"/>
      <c r="G777" s="815" t="s">
        <v>251</v>
      </c>
      <c r="H777" s="815" t="s">
        <v>278</v>
      </c>
      <c r="I777" s="815" t="s">
        <v>31</v>
      </c>
    </row>
    <row r="778" spans="1:9" ht="409.5">
      <c r="A778" s="804"/>
      <c r="B778" s="804"/>
      <c r="C778" s="807">
        <v>57</v>
      </c>
      <c r="D778" s="795" t="s">
        <v>4344</v>
      </c>
      <c r="E778" s="808" t="s">
        <v>251</v>
      </c>
      <c r="F778" s="808" t="s">
        <v>251</v>
      </c>
      <c r="G778" s="808" t="s">
        <v>251</v>
      </c>
      <c r="H778" s="808" t="s">
        <v>279</v>
      </c>
      <c r="I778" s="808" t="s">
        <v>31</v>
      </c>
    </row>
    <row r="779" spans="1:9" ht="326.25">
      <c r="A779" s="804"/>
      <c r="B779" s="804"/>
      <c r="C779" s="813">
        <v>58</v>
      </c>
      <c r="D779" s="814" t="s">
        <v>772</v>
      </c>
      <c r="E779" s="815"/>
      <c r="F779" s="815" t="s">
        <v>251</v>
      </c>
      <c r="G779" s="815"/>
      <c r="H779" s="815" t="s">
        <v>278</v>
      </c>
      <c r="I779" s="815" t="s">
        <v>31</v>
      </c>
    </row>
    <row r="780" spans="1:9" ht="101.25">
      <c r="A780" s="804"/>
      <c r="B780" s="804"/>
      <c r="C780" s="807">
        <v>59</v>
      </c>
      <c r="D780" s="795" t="s">
        <v>956</v>
      </c>
      <c r="E780" s="808"/>
      <c r="F780" s="808"/>
      <c r="G780" s="808"/>
      <c r="H780" s="808"/>
      <c r="I780" s="808"/>
    </row>
    <row r="781" spans="1:9" ht="409.5">
      <c r="A781" s="804"/>
      <c r="B781" s="804"/>
      <c r="C781" s="813">
        <v>56</v>
      </c>
      <c r="D781" s="814" t="s">
        <v>4345</v>
      </c>
      <c r="E781" s="815" t="s">
        <v>251</v>
      </c>
      <c r="F781" s="815" t="s">
        <v>251</v>
      </c>
      <c r="G781" s="815"/>
      <c r="H781" s="815" t="s">
        <v>262</v>
      </c>
      <c r="I781" s="815" t="s">
        <v>31</v>
      </c>
    </row>
    <row r="782" spans="1:9" ht="409.5">
      <c r="A782" s="804"/>
      <c r="B782" s="804"/>
      <c r="C782" s="807">
        <v>60</v>
      </c>
      <c r="D782" s="795" t="s">
        <v>1370</v>
      </c>
      <c r="E782" s="808"/>
      <c r="F782" s="808"/>
      <c r="G782" s="808" t="s">
        <v>251</v>
      </c>
      <c r="H782" s="808" t="s">
        <v>262</v>
      </c>
      <c r="I782" s="808" t="s">
        <v>31</v>
      </c>
    </row>
    <row r="783" spans="1:9" ht="135">
      <c r="A783" s="804"/>
      <c r="B783" s="804"/>
      <c r="C783" s="813">
        <v>61</v>
      </c>
      <c r="D783" s="814" t="s">
        <v>959</v>
      </c>
      <c r="E783" s="815"/>
      <c r="F783" s="815"/>
      <c r="G783" s="815"/>
      <c r="H783" s="815"/>
      <c r="I783" s="815"/>
    </row>
    <row r="784" spans="1:9" ht="112.5">
      <c r="A784" s="804"/>
      <c r="B784" s="804"/>
      <c r="C784" s="807">
        <v>62</v>
      </c>
      <c r="D784" s="795" t="s">
        <v>960</v>
      </c>
      <c r="E784" s="808"/>
      <c r="F784" s="808"/>
      <c r="G784" s="808"/>
      <c r="H784" s="808"/>
      <c r="I784" s="808"/>
    </row>
    <row r="785" spans="1:9" ht="146.25">
      <c r="A785" s="804"/>
      <c r="B785" s="804"/>
      <c r="C785" s="813">
        <v>63</v>
      </c>
      <c r="D785" s="814" t="s">
        <v>1371</v>
      </c>
      <c r="E785" s="815"/>
      <c r="F785" s="815"/>
      <c r="G785" s="815"/>
      <c r="H785" s="815"/>
      <c r="I785" s="815"/>
    </row>
    <row r="786" spans="1:9" ht="33.75">
      <c r="A786" s="804"/>
      <c r="B786" s="804"/>
      <c r="C786" s="807">
        <v>64</v>
      </c>
      <c r="D786" s="795" t="s">
        <v>963</v>
      </c>
      <c r="E786" s="808"/>
      <c r="F786" s="808"/>
      <c r="G786" s="808"/>
      <c r="H786" s="808"/>
      <c r="I786" s="808"/>
    </row>
    <row r="787" spans="1:9" ht="67.5">
      <c r="A787" s="804"/>
      <c r="B787" s="804"/>
      <c r="C787" s="813">
        <v>65</v>
      </c>
      <c r="D787" s="814" t="s">
        <v>964</v>
      </c>
      <c r="E787" s="815"/>
      <c r="F787" s="815"/>
      <c r="G787" s="815"/>
      <c r="H787" s="815"/>
      <c r="I787" s="815"/>
    </row>
    <row r="788" spans="1:9" ht="56.25">
      <c r="A788" s="804"/>
      <c r="B788" s="804"/>
      <c r="C788" s="807">
        <v>66</v>
      </c>
      <c r="D788" s="795" t="s">
        <v>965</v>
      </c>
      <c r="E788" s="808"/>
      <c r="F788" s="808"/>
      <c r="G788" s="808"/>
      <c r="H788" s="808"/>
      <c r="I788" s="808"/>
    </row>
    <row r="789" spans="1:9" ht="56.25">
      <c r="A789" s="804"/>
      <c r="B789" s="804"/>
      <c r="C789" s="813">
        <v>67</v>
      </c>
      <c r="D789" s="816" t="s">
        <v>1372</v>
      </c>
      <c r="E789" s="815"/>
      <c r="F789" s="815"/>
      <c r="G789" s="815"/>
      <c r="H789" s="815"/>
      <c r="I789" s="815"/>
    </row>
    <row r="790" spans="1:9" ht="45">
      <c r="A790" s="804"/>
      <c r="B790" s="804"/>
      <c r="C790" s="807">
        <v>68</v>
      </c>
      <c r="D790" s="795" t="s">
        <v>1373</v>
      </c>
      <c r="E790" s="808"/>
      <c r="F790" s="808" t="s">
        <v>251</v>
      </c>
      <c r="G790" s="808" t="s">
        <v>251</v>
      </c>
      <c r="H790" s="808" t="s">
        <v>262</v>
      </c>
      <c r="I790" s="808" t="s">
        <v>31</v>
      </c>
    </row>
    <row r="791" spans="1:9" ht="409.5">
      <c r="A791" s="818"/>
      <c r="B791" s="818"/>
      <c r="C791" s="819">
        <v>69</v>
      </c>
      <c r="D791" s="820" t="s">
        <v>4346</v>
      </c>
      <c r="E791" s="821"/>
      <c r="F791" s="821"/>
      <c r="G791" s="821" t="s">
        <v>251</v>
      </c>
      <c r="H791" s="821" t="s">
        <v>262</v>
      </c>
      <c r="I791" s="821"/>
    </row>
    <row r="792" spans="1:9" ht="213.75">
      <c r="A792" s="804"/>
      <c r="B792" s="804"/>
      <c r="C792" s="807">
        <v>70</v>
      </c>
      <c r="D792" s="817" t="s">
        <v>4347</v>
      </c>
      <c r="E792" s="808"/>
      <c r="F792" s="808"/>
      <c r="G792" s="808" t="s">
        <v>251</v>
      </c>
      <c r="H792" s="808" t="s">
        <v>262</v>
      </c>
      <c r="I792" s="808"/>
    </row>
    <row r="793" spans="1:9" ht="315">
      <c r="A793" s="804"/>
      <c r="B793" s="804"/>
      <c r="C793" s="813">
        <v>71</v>
      </c>
      <c r="D793" s="814" t="s">
        <v>4348</v>
      </c>
      <c r="E793" s="815"/>
      <c r="F793" s="815"/>
      <c r="G793" s="815" t="s">
        <v>251</v>
      </c>
      <c r="H793" s="815" t="s">
        <v>262</v>
      </c>
      <c r="I793" s="815" t="s">
        <v>31</v>
      </c>
    </row>
    <row r="794" spans="1:9" ht="409.5">
      <c r="A794" s="804"/>
      <c r="B794" s="804"/>
      <c r="C794" s="807">
        <v>72</v>
      </c>
      <c r="D794" s="795" t="s">
        <v>4349</v>
      </c>
      <c r="E794" s="808"/>
      <c r="F794" s="808"/>
      <c r="G794" s="808" t="s">
        <v>251</v>
      </c>
      <c r="H794" s="808" t="s">
        <v>262</v>
      </c>
      <c r="I794" s="808" t="s">
        <v>31</v>
      </c>
    </row>
    <row r="795" spans="1:9" ht="409.5">
      <c r="A795" s="804"/>
      <c r="B795" s="804"/>
      <c r="C795" s="813">
        <v>73</v>
      </c>
      <c r="D795" s="814" t="s">
        <v>4350</v>
      </c>
      <c r="E795" s="815"/>
      <c r="F795" s="815"/>
      <c r="G795" s="815" t="s">
        <v>251</v>
      </c>
      <c r="H795" s="815" t="s">
        <v>262</v>
      </c>
      <c r="I795" s="815" t="s">
        <v>31</v>
      </c>
    </row>
    <row r="796" spans="1:9" ht="33.75">
      <c r="A796" s="804"/>
      <c r="B796" s="804"/>
      <c r="C796" s="807">
        <v>74</v>
      </c>
      <c r="D796" s="795" t="s">
        <v>280</v>
      </c>
      <c r="E796" s="808"/>
      <c r="F796" s="808"/>
      <c r="G796" s="808"/>
      <c r="H796" s="808" t="s">
        <v>262</v>
      </c>
      <c r="I796" s="808" t="s">
        <v>31</v>
      </c>
    </row>
    <row r="797" spans="1:9">
      <c r="A797" s="804"/>
      <c r="B797" s="804"/>
      <c r="C797" s="822"/>
      <c r="D797" s="823"/>
      <c r="E797" s="823"/>
      <c r="F797" s="823"/>
      <c r="G797" s="823"/>
      <c r="H797" s="823"/>
      <c r="I797" s="823"/>
    </row>
    <row r="798" spans="1:9">
      <c r="A798" s="804"/>
      <c r="B798" s="804"/>
      <c r="C798" s="822" t="s">
        <v>773</v>
      </c>
      <c r="D798" s="823"/>
      <c r="E798" s="823"/>
      <c r="F798" s="823"/>
      <c r="G798" s="823"/>
      <c r="H798" s="823"/>
      <c r="I798" s="823"/>
    </row>
  </sheetData>
  <mergeCells count="206">
    <mergeCell ref="C740:C741"/>
    <mergeCell ref="D740:D741"/>
    <mergeCell ref="E740:E741"/>
    <mergeCell ref="F740:F741"/>
    <mergeCell ref="G740:G741"/>
    <mergeCell ref="I740:I741"/>
    <mergeCell ref="C727:C728"/>
    <mergeCell ref="D727:D728"/>
    <mergeCell ref="E727:E728"/>
    <mergeCell ref="F727:G727"/>
    <mergeCell ref="H727:H728"/>
    <mergeCell ref="I727:I728"/>
    <mergeCell ref="B663:D663"/>
    <mergeCell ref="C673:E673"/>
    <mergeCell ref="G673:Q673"/>
    <mergeCell ref="J674:K674"/>
    <mergeCell ref="M674:N674"/>
    <mergeCell ref="P674:Q674"/>
    <mergeCell ref="B607:H607"/>
    <mergeCell ref="B609:H609"/>
    <mergeCell ref="B620:D620"/>
    <mergeCell ref="B658:D658"/>
    <mergeCell ref="B660:D660"/>
    <mergeCell ref="B662:D662"/>
    <mergeCell ref="B592:J592"/>
    <mergeCell ref="B593:J593"/>
    <mergeCell ref="B596:B597"/>
    <mergeCell ref="C596:C597"/>
    <mergeCell ref="D596:D597"/>
    <mergeCell ref="E596:I596"/>
    <mergeCell ref="J596:J597"/>
    <mergeCell ref="B560:L560"/>
    <mergeCell ref="B565:B566"/>
    <mergeCell ref="C565:C566"/>
    <mergeCell ref="D565:D566"/>
    <mergeCell ref="E565:E566"/>
    <mergeCell ref="F565:F566"/>
    <mergeCell ref="G565:I565"/>
    <mergeCell ref="J565:L565"/>
    <mergeCell ref="I530:K530"/>
    <mergeCell ref="B544:G544"/>
    <mergeCell ref="B546:G546"/>
    <mergeCell ref="C547:H547"/>
    <mergeCell ref="B556:F556"/>
    <mergeCell ref="B557:F557"/>
    <mergeCell ref="B528:G528"/>
    <mergeCell ref="B530:B531"/>
    <mergeCell ref="C530:C531"/>
    <mergeCell ref="D530:E530"/>
    <mergeCell ref="F530:G530"/>
    <mergeCell ref="H530:H531"/>
    <mergeCell ref="B507:H507"/>
    <mergeCell ref="B509:I509"/>
    <mergeCell ref="B510:I510"/>
    <mergeCell ref="B520:F520"/>
    <mergeCell ref="B521:F521"/>
    <mergeCell ref="B525:L525"/>
    <mergeCell ref="B488:L488"/>
    <mergeCell ref="B492:K492"/>
    <mergeCell ref="B494:C494"/>
    <mergeCell ref="D494:D495"/>
    <mergeCell ref="E494:G494"/>
    <mergeCell ref="H494:J494"/>
    <mergeCell ref="B462:H462"/>
    <mergeCell ref="B468:G468"/>
    <mergeCell ref="B469:G469"/>
    <mergeCell ref="B473:P473"/>
    <mergeCell ref="B480:C480"/>
    <mergeCell ref="D480:D481"/>
    <mergeCell ref="E480:G480"/>
    <mergeCell ref="H480:J480"/>
    <mergeCell ref="L480:L481"/>
    <mergeCell ref="M480:P480"/>
    <mergeCell ref="E446:E449"/>
    <mergeCell ref="D450:D453"/>
    <mergeCell ref="E450:E453"/>
    <mergeCell ref="D454:D457"/>
    <mergeCell ref="E454:E457"/>
    <mergeCell ref="B460:H460"/>
    <mergeCell ref="B437:J437"/>
    <mergeCell ref="B440:C457"/>
    <mergeCell ref="D440:D441"/>
    <mergeCell ref="E440:E441"/>
    <mergeCell ref="F440:F441"/>
    <mergeCell ref="G440:H440"/>
    <mergeCell ref="I440:J440"/>
    <mergeCell ref="D442:D445"/>
    <mergeCell ref="E442:E445"/>
    <mergeCell ref="D446:D449"/>
    <mergeCell ref="D427:E427"/>
    <mergeCell ref="D428:E428"/>
    <mergeCell ref="D431:E431"/>
    <mergeCell ref="A432:B432"/>
    <mergeCell ref="D432:E432"/>
    <mergeCell ref="B436:G436"/>
    <mergeCell ref="D420:E420"/>
    <mergeCell ref="D421:E421"/>
    <mergeCell ref="D423:E423"/>
    <mergeCell ref="D424:E424"/>
    <mergeCell ref="A425:C426"/>
    <mergeCell ref="D425:E425"/>
    <mergeCell ref="D426:E426"/>
    <mergeCell ref="A411:A412"/>
    <mergeCell ref="C411:C412"/>
    <mergeCell ref="D411:D412"/>
    <mergeCell ref="E411:E412"/>
    <mergeCell ref="F411:F412"/>
    <mergeCell ref="G411:G412"/>
    <mergeCell ref="A409:B410"/>
    <mergeCell ref="C409:C410"/>
    <mergeCell ref="D409:D410"/>
    <mergeCell ref="E409:E410"/>
    <mergeCell ref="F409:F410"/>
    <mergeCell ref="G409:G410"/>
    <mergeCell ref="A399:B399"/>
    <mergeCell ref="C400:E400"/>
    <mergeCell ref="C401:E401"/>
    <mergeCell ref="C402:E402"/>
    <mergeCell ref="C403:E403"/>
    <mergeCell ref="C404:E404"/>
    <mergeCell ref="A390:K390"/>
    <mergeCell ref="A393:B393"/>
    <mergeCell ref="C393:E393"/>
    <mergeCell ref="C394:E394"/>
    <mergeCell ref="C395:E395"/>
    <mergeCell ref="A398:B398"/>
    <mergeCell ref="C398:E398"/>
    <mergeCell ref="B324:G324"/>
    <mergeCell ref="B337:H337"/>
    <mergeCell ref="B339:H339"/>
    <mergeCell ref="B348:C348"/>
    <mergeCell ref="B357:E357"/>
    <mergeCell ref="B380:D381"/>
    <mergeCell ref="B291:H291"/>
    <mergeCell ref="B302:N302"/>
    <mergeCell ref="B304:M304"/>
    <mergeCell ref="B315:I315"/>
    <mergeCell ref="B317:I317"/>
    <mergeCell ref="B323:G323"/>
    <mergeCell ref="B261:H261"/>
    <mergeCell ref="B263:H263"/>
    <mergeCell ref="B275:J275"/>
    <mergeCell ref="B277:H277"/>
    <mergeCell ref="B288:C288"/>
    <mergeCell ref="B289:H289"/>
    <mergeCell ref="D231:F231"/>
    <mergeCell ref="D232:F232"/>
    <mergeCell ref="D233:F233"/>
    <mergeCell ref="D234:F234"/>
    <mergeCell ref="B238:K238"/>
    <mergeCell ref="B239:K239"/>
    <mergeCell ref="B222:H222"/>
    <mergeCell ref="B224:H224"/>
    <mergeCell ref="B226:H226"/>
    <mergeCell ref="D228:F228"/>
    <mergeCell ref="D229:F229"/>
    <mergeCell ref="D230:F230"/>
    <mergeCell ref="C214:H214"/>
    <mergeCell ref="C215:H215"/>
    <mergeCell ref="D217:F217"/>
    <mergeCell ref="D218:F218"/>
    <mergeCell ref="D219:F219"/>
    <mergeCell ref="D220:F220"/>
    <mergeCell ref="B208:H208"/>
    <mergeCell ref="C209:H209"/>
    <mergeCell ref="C210:H210"/>
    <mergeCell ref="C211:H211"/>
    <mergeCell ref="C212:H212"/>
    <mergeCell ref="C213:H213"/>
    <mergeCell ref="B78:C78"/>
    <mergeCell ref="B99:H99"/>
    <mergeCell ref="B104:C107"/>
    <mergeCell ref="B108:C111"/>
    <mergeCell ref="B113:B114"/>
    <mergeCell ref="C113:C114"/>
    <mergeCell ref="D113:D114"/>
    <mergeCell ref="E113:G113"/>
    <mergeCell ref="H113:H114"/>
    <mergeCell ref="B67:C74"/>
    <mergeCell ref="J67:L68"/>
    <mergeCell ref="M67:O67"/>
    <mergeCell ref="M68:N68"/>
    <mergeCell ref="O68:O69"/>
    <mergeCell ref="B77:C77"/>
    <mergeCell ref="I47:I48"/>
    <mergeCell ref="J47:J48"/>
    <mergeCell ref="D49:D52"/>
    <mergeCell ref="E49:E52"/>
    <mergeCell ref="D53:D56"/>
    <mergeCell ref="E53:E56"/>
    <mergeCell ref="B33:J33"/>
    <mergeCell ref="B35:C35"/>
    <mergeCell ref="B37:C37"/>
    <mergeCell ref="B39:C39"/>
    <mergeCell ref="B41:C41"/>
    <mergeCell ref="B43:C43"/>
    <mergeCell ref="B45:C45"/>
    <mergeCell ref="B47:C64"/>
    <mergeCell ref="D47:D48"/>
    <mergeCell ref="E47:E48"/>
    <mergeCell ref="F47:F48"/>
    <mergeCell ref="G47:H47"/>
    <mergeCell ref="D57:D60"/>
    <mergeCell ref="E57:E60"/>
    <mergeCell ref="D61:D64"/>
    <mergeCell ref="E61:E64"/>
  </mergeCells>
  <dataValidations count="1">
    <dataValidation type="list" allowBlank="1" showInputMessage="1" showErrorMessage="1" sqref="E78 D45">
      <formula1>$B$71:$B$72</formula1>
    </dataValidation>
  </dataValidations>
  <pageMargins left="0.7" right="0.7" top="0.75" bottom="0.75" header="0.3" footer="0.3"/>
  <pageSetup paperSize="9" scale="68"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30"/>
  <sheetViews>
    <sheetView showGridLines="0" topLeftCell="D1" workbookViewId="0">
      <selection activeCell="I18" sqref="I18"/>
    </sheetView>
  </sheetViews>
  <sheetFormatPr baseColWidth="10" defaultColWidth="11.42578125" defaultRowHeight="11.25"/>
  <cols>
    <col min="1" max="1" width="3" style="5" bestFit="1" customWidth="1"/>
    <col min="2" max="2" width="42" style="1" customWidth="1"/>
    <col min="3" max="3" width="11.42578125" style="1"/>
    <col min="4" max="4" width="30.7109375" style="1" customWidth="1"/>
    <col min="5" max="5" width="11.5703125" style="1" bestFit="1" customWidth="1"/>
    <col min="6" max="6" width="11.42578125" style="1"/>
    <col min="7" max="7" width="23.140625" style="1" bestFit="1" customWidth="1"/>
    <col min="8" max="8" width="14.140625" style="1" customWidth="1"/>
    <col min="9" max="9" width="11.42578125" style="1"/>
    <col min="10" max="10" width="25" style="4" customWidth="1"/>
    <col min="11" max="11" width="11.42578125" style="1"/>
    <col min="12" max="12" width="11.5703125" style="1" bestFit="1" customWidth="1"/>
    <col min="13" max="13" width="23.42578125" style="1" customWidth="1"/>
    <col min="14" max="14" width="13.42578125" style="4" customWidth="1"/>
    <col min="15" max="16384" width="11.42578125" style="1"/>
  </cols>
  <sheetData>
    <row r="1" spans="1:14" s="3" customFormat="1" ht="102" thickBot="1">
      <c r="A1" s="97" t="s">
        <v>0</v>
      </c>
      <c r="B1" s="39" t="s">
        <v>9</v>
      </c>
      <c r="C1" s="39" t="s">
        <v>176</v>
      </c>
      <c r="D1" s="39" t="s">
        <v>177</v>
      </c>
      <c r="E1" s="39" t="s">
        <v>178</v>
      </c>
      <c r="F1" s="39" t="s">
        <v>887</v>
      </c>
      <c r="G1" s="39" t="s">
        <v>179</v>
      </c>
      <c r="H1" s="39" t="s">
        <v>888</v>
      </c>
      <c r="I1" s="39" t="s">
        <v>889</v>
      </c>
      <c r="J1" s="38" t="s">
        <v>181</v>
      </c>
      <c r="K1" s="1432" t="s">
        <v>180</v>
      </c>
      <c r="L1" s="1432"/>
      <c r="M1" s="1432"/>
      <c r="N1" s="38" t="s">
        <v>900</v>
      </c>
    </row>
    <row r="2" spans="1:14">
      <c r="A2" s="98">
        <v>1</v>
      </c>
      <c r="B2" s="99" t="s">
        <v>182</v>
      </c>
      <c r="C2" s="99" t="s">
        <v>183</v>
      </c>
      <c r="D2" s="99" t="s">
        <v>184</v>
      </c>
      <c r="E2" s="100">
        <v>1</v>
      </c>
      <c r="F2" s="101" t="s">
        <v>185</v>
      </c>
      <c r="G2" s="99" t="s">
        <v>186</v>
      </c>
      <c r="H2" s="101" t="s">
        <v>187</v>
      </c>
      <c r="I2" s="101" t="s">
        <v>187</v>
      </c>
      <c r="J2" s="101" t="s">
        <v>187</v>
      </c>
      <c r="K2" s="1433" t="s">
        <v>187</v>
      </c>
      <c r="L2" s="1433"/>
      <c r="M2" s="1433"/>
      <c r="N2" s="101" t="s">
        <v>899</v>
      </c>
    </row>
    <row r="3" spans="1:14">
      <c r="A3" s="1439">
        <v>2</v>
      </c>
      <c r="B3" s="1434" t="s">
        <v>188</v>
      </c>
      <c r="C3" s="1434" t="s">
        <v>183</v>
      </c>
      <c r="D3" s="102" t="s">
        <v>189</v>
      </c>
      <c r="E3" s="103">
        <v>0.2</v>
      </c>
      <c r="F3" s="104" t="s">
        <v>185</v>
      </c>
      <c r="G3" s="102" t="s">
        <v>190</v>
      </c>
      <c r="H3" s="104" t="s">
        <v>187</v>
      </c>
      <c r="I3" s="104" t="s">
        <v>187</v>
      </c>
      <c r="J3" s="1414" t="s">
        <v>187</v>
      </c>
      <c r="K3" s="1434"/>
      <c r="L3" s="1434"/>
      <c r="M3" s="1434"/>
      <c r="N3" s="1414" t="s">
        <v>901</v>
      </c>
    </row>
    <row r="4" spans="1:14" ht="72" customHeight="1">
      <c r="A4" s="1440"/>
      <c r="B4" s="1435"/>
      <c r="C4" s="1435"/>
      <c r="D4" s="105" t="s">
        <v>191</v>
      </c>
      <c r="E4" s="106">
        <v>0.8</v>
      </c>
      <c r="F4" s="107" t="s">
        <v>185</v>
      </c>
      <c r="G4" s="105" t="s">
        <v>192</v>
      </c>
      <c r="H4" s="107" t="s">
        <v>13</v>
      </c>
      <c r="I4" s="107" t="s">
        <v>187</v>
      </c>
      <c r="J4" s="1415"/>
      <c r="K4" s="1423" t="s">
        <v>1020</v>
      </c>
      <c r="L4" s="1423"/>
      <c r="M4" s="1423"/>
      <c r="N4" s="1415"/>
    </row>
    <row r="5" spans="1:14">
      <c r="A5" s="1441">
        <v>3</v>
      </c>
      <c r="B5" s="1426" t="s">
        <v>193</v>
      </c>
      <c r="C5" s="1426" t="s">
        <v>183</v>
      </c>
      <c r="D5" s="108" t="s">
        <v>189</v>
      </c>
      <c r="E5" s="109">
        <v>0.2</v>
      </c>
      <c r="F5" s="110" t="s">
        <v>185</v>
      </c>
      <c r="G5" s="108" t="s">
        <v>190</v>
      </c>
      <c r="H5" s="110" t="s">
        <v>187</v>
      </c>
      <c r="I5" s="110" t="s">
        <v>187</v>
      </c>
      <c r="J5" s="1416" t="s">
        <v>187</v>
      </c>
      <c r="K5" s="1426" t="s">
        <v>187</v>
      </c>
      <c r="L5" s="1426"/>
      <c r="M5" s="1426"/>
      <c r="N5" s="1416" t="s">
        <v>2019</v>
      </c>
    </row>
    <row r="6" spans="1:14" ht="36" customHeight="1">
      <c r="A6" s="1442"/>
      <c r="B6" s="1428"/>
      <c r="C6" s="1428"/>
      <c r="D6" s="111" t="s">
        <v>194</v>
      </c>
      <c r="E6" s="112">
        <v>0.8</v>
      </c>
      <c r="F6" s="113" t="s">
        <v>185</v>
      </c>
      <c r="G6" s="111" t="s">
        <v>195</v>
      </c>
      <c r="H6" s="113" t="s">
        <v>13</v>
      </c>
      <c r="I6" s="113" t="s">
        <v>187</v>
      </c>
      <c r="J6" s="1417"/>
      <c r="K6" s="1420" t="s">
        <v>196</v>
      </c>
      <c r="L6" s="1420"/>
      <c r="M6" s="1420"/>
      <c r="N6" s="1417"/>
    </row>
    <row r="7" spans="1:14" ht="72" customHeight="1">
      <c r="A7" s="115">
        <v>4</v>
      </c>
      <c r="B7" s="116" t="s">
        <v>197</v>
      </c>
      <c r="C7" s="116" t="s">
        <v>183</v>
      </c>
      <c r="D7" s="116" t="s">
        <v>191</v>
      </c>
      <c r="E7" s="117">
        <v>1</v>
      </c>
      <c r="F7" s="118" t="s">
        <v>185</v>
      </c>
      <c r="G7" s="116" t="s">
        <v>192</v>
      </c>
      <c r="H7" s="118" t="s">
        <v>13</v>
      </c>
      <c r="I7" s="118" t="s">
        <v>187</v>
      </c>
      <c r="J7" s="119" t="s">
        <v>187</v>
      </c>
      <c r="K7" s="1431" t="s">
        <v>198</v>
      </c>
      <c r="L7" s="1431"/>
      <c r="M7" s="1431"/>
      <c r="N7" s="119" t="s">
        <v>901</v>
      </c>
    </row>
    <row r="8" spans="1:14" ht="12" thickBot="1">
      <c r="A8" s="1441">
        <v>5</v>
      </c>
      <c r="B8" s="1426" t="s">
        <v>199</v>
      </c>
      <c r="C8" s="1426" t="s">
        <v>183</v>
      </c>
      <c r="D8" s="120" t="s">
        <v>189</v>
      </c>
      <c r="E8" s="121">
        <v>0.2</v>
      </c>
      <c r="F8" s="122" t="s">
        <v>185</v>
      </c>
      <c r="G8" s="120" t="s">
        <v>190</v>
      </c>
      <c r="H8" s="122" t="s">
        <v>187</v>
      </c>
      <c r="I8" s="122" t="s">
        <v>187</v>
      </c>
      <c r="J8" s="1416" t="s">
        <v>187</v>
      </c>
      <c r="K8" s="1429" t="s">
        <v>187</v>
      </c>
      <c r="L8" s="1429"/>
      <c r="M8" s="1429"/>
      <c r="N8" s="1416" t="s">
        <v>2019</v>
      </c>
    </row>
    <row r="9" spans="1:14" ht="36" customHeight="1">
      <c r="A9" s="1442"/>
      <c r="B9" s="1428"/>
      <c r="C9" s="1428"/>
      <c r="D9" s="111" t="s">
        <v>194</v>
      </c>
      <c r="E9" s="112">
        <v>0.8</v>
      </c>
      <c r="F9" s="113" t="s">
        <v>185</v>
      </c>
      <c r="G9" s="111" t="s">
        <v>195</v>
      </c>
      <c r="H9" s="113" t="s">
        <v>13</v>
      </c>
      <c r="I9" s="113" t="s">
        <v>187</v>
      </c>
      <c r="J9" s="1417"/>
      <c r="K9" s="1430" t="s">
        <v>200</v>
      </c>
      <c r="L9" s="1430"/>
      <c r="M9" s="1430"/>
      <c r="N9" s="1417"/>
    </row>
    <row r="10" spans="1:14" ht="43.15" customHeight="1">
      <c r="A10" s="115">
        <v>6</v>
      </c>
      <c r="B10" s="116" t="s">
        <v>201</v>
      </c>
      <c r="C10" s="116" t="s">
        <v>183</v>
      </c>
      <c r="D10" s="116" t="s">
        <v>202</v>
      </c>
      <c r="E10" s="117">
        <v>1</v>
      </c>
      <c r="F10" s="118" t="s">
        <v>185</v>
      </c>
      <c r="G10" s="116" t="s">
        <v>203</v>
      </c>
      <c r="H10" s="118" t="s">
        <v>12</v>
      </c>
      <c r="I10" s="118" t="s">
        <v>204</v>
      </c>
      <c r="J10" s="119" t="s">
        <v>12</v>
      </c>
      <c r="K10" s="1424" t="s">
        <v>205</v>
      </c>
      <c r="L10" s="1424"/>
      <c r="M10" s="1424"/>
      <c r="N10" s="119" t="s">
        <v>899</v>
      </c>
    </row>
    <row r="11" spans="1:14">
      <c r="A11" s="123">
        <v>7</v>
      </c>
      <c r="B11" s="124" t="s">
        <v>393</v>
      </c>
      <c r="C11" s="124" t="s">
        <v>183</v>
      </c>
      <c r="D11" s="124" t="s">
        <v>394</v>
      </c>
      <c r="E11" s="125" t="s">
        <v>395</v>
      </c>
      <c r="F11" s="125" t="s">
        <v>185</v>
      </c>
      <c r="G11" s="124" t="s">
        <v>206</v>
      </c>
      <c r="H11" s="125" t="s">
        <v>12</v>
      </c>
      <c r="I11" s="125" t="s">
        <v>396</v>
      </c>
      <c r="J11" s="125" t="s">
        <v>19</v>
      </c>
      <c r="K11" s="1422" t="s">
        <v>187</v>
      </c>
      <c r="L11" s="1422"/>
      <c r="M11" s="1422"/>
      <c r="N11" s="125" t="s">
        <v>899</v>
      </c>
    </row>
    <row r="12" spans="1:14">
      <c r="A12" s="126">
        <v>8</v>
      </c>
      <c r="B12" s="127" t="s">
        <v>207</v>
      </c>
      <c r="C12" s="127" t="s">
        <v>183</v>
      </c>
      <c r="D12" s="127" t="s">
        <v>21</v>
      </c>
      <c r="E12" s="128" t="s">
        <v>208</v>
      </c>
      <c r="F12" s="128" t="s">
        <v>185</v>
      </c>
      <c r="G12" s="127" t="s">
        <v>209</v>
      </c>
      <c r="H12" s="128" t="s">
        <v>210</v>
      </c>
      <c r="I12" s="128" t="s">
        <v>204</v>
      </c>
      <c r="J12" s="128" t="s">
        <v>19</v>
      </c>
      <c r="K12" s="1421"/>
      <c r="L12" s="1421"/>
      <c r="M12" s="1421"/>
      <c r="N12" s="128" t="s">
        <v>899</v>
      </c>
    </row>
    <row r="13" spans="1:14" ht="12" thickBot="1">
      <c r="A13" s="1441">
        <v>9</v>
      </c>
      <c r="B13" s="1426" t="s">
        <v>211</v>
      </c>
      <c r="C13" s="1426" t="s">
        <v>212</v>
      </c>
      <c r="D13" s="120" t="s">
        <v>11</v>
      </c>
      <c r="E13" s="129">
        <v>5.1700000000000003E-2</v>
      </c>
      <c r="F13" s="122" t="s">
        <v>185</v>
      </c>
      <c r="G13" s="120" t="s">
        <v>190</v>
      </c>
      <c r="H13" s="122" t="s">
        <v>187</v>
      </c>
      <c r="I13" s="122" t="s">
        <v>187</v>
      </c>
      <c r="J13" s="110"/>
      <c r="K13" s="1426"/>
      <c r="L13" s="1426"/>
      <c r="M13" s="1426"/>
      <c r="N13" s="1416" t="s">
        <v>901</v>
      </c>
    </row>
    <row r="14" spans="1:14">
      <c r="A14" s="1443"/>
      <c r="B14" s="1427"/>
      <c r="C14" s="1427"/>
      <c r="D14" s="130" t="s">
        <v>213</v>
      </c>
      <c r="E14" s="131">
        <v>2.7400000000000001E-2</v>
      </c>
      <c r="F14" s="132" t="s">
        <v>185</v>
      </c>
      <c r="G14" s="130" t="s">
        <v>214</v>
      </c>
      <c r="H14" s="132" t="s">
        <v>187</v>
      </c>
      <c r="I14" s="132" t="s">
        <v>187</v>
      </c>
      <c r="J14" s="132"/>
      <c r="K14" s="1427"/>
      <c r="L14" s="1427"/>
      <c r="M14" s="1427"/>
      <c r="N14" s="1418"/>
    </row>
    <row r="15" spans="1:14">
      <c r="A15" s="1443"/>
      <c r="B15" s="1427"/>
      <c r="C15" s="1427"/>
      <c r="D15" s="130" t="s">
        <v>215</v>
      </c>
      <c r="E15" s="131">
        <v>0.41060000000000002</v>
      </c>
      <c r="F15" s="132" t="s">
        <v>185</v>
      </c>
      <c r="G15" s="130" t="s">
        <v>206</v>
      </c>
      <c r="H15" s="132" t="s">
        <v>12</v>
      </c>
      <c r="I15" s="132" t="s">
        <v>216</v>
      </c>
      <c r="J15" s="133"/>
      <c r="K15" s="1419"/>
      <c r="L15" s="1419"/>
      <c r="M15" s="1419"/>
      <c r="N15" s="1418"/>
    </row>
    <row r="16" spans="1:14">
      <c r="A16" s="1443"/>
      <c r="B16" s="1427"/>
      <c r="C16" s="1427"/>
      <c r="D16" s="130" t="s">
        <v>217</v>
      </c>
      <c r="E16" s="131">
        <v>0.29770000000000002</v>
      </c>
      <c r="F16" s="132" t="s">
        <v>185</v>
      </c>
      <c r="G16" s="130" t="s">
        <v>218</v>
      </c>
      <c r="H16" s="132" t="s">
        <v>12</v>
      </c>
      <c r="I16" s="132" t="s">
        <v>219</v>
      </c>
      <c r="J16" s="133"/>
      <c r="K16" s="1419"/>
      <c r="L16" s="1419"/>
      <c r="M16" s="1419"/>
      <c r="N16" s="1418"/>
    </row>
    <row r="17" spans="1:14" ht="84" customHeight="1">
      <c r="A17" s="1442"/>
      <c r="B17" s="1428"/>
      <c r="C17" s="1428"/>
      <c r="D17" s="111" t="s">
        <v>220</v>
      </c>
      <c r="E17" s="134">
        <v>0.21260000000000001</v>
      </c>
      <c r="F17" s="113" t="s">
        <v>185</v>
      </c>
      <c r="G17" s="111" t="s">
        <v>206</v>
      </c>
      <c r="H17" s="113" t="s">
        <v>13</v>
      </c>
      <c r="I17" s="113" t="s">
        <v>187</v>
      </c>
      <c r="J17" s="135"/>
      <c r="K17" s="1420" t="s">
        <v>221</v>
      </c>
      <c r="L17" s="1420"/>
      <c r="M17" s="1420"/>
      <c r="N17" s="1417"/>
    </row>
    <row r="18" spans="1:14" ht="45">
      <c r="A18" s="126">
        <v>10</v>
      </c>
      <c r="B18" s="127" t="s">
        <v>906</v>
      </c>
      <c r="C18" s="127" t="s">
        <v>183</v>
      </c>
      <c r="D18" s="127" t="s">
        <v>907</v>
      </c>
      <c r="E18" s="136">
        <v>1</v>
      </c>
      <c r="F18" s="128" t="s">
        <v>185</v>
      </c>
      <c r="G18" s="127" t="s">
        <v>908</v>
      </c>
      <c r="H18" s="128" t="s">
        <v>12</v>
      </c>
      <c r="I18" s="128" t="s">
        <v>204</v>
      </c>
      <c r="J18" s="137" t="s">
        <v>909</v>
      </c>
      <c r="K18" s="1425" t="s">
        <v>187</v>
      </c>
      <c r="L18" s="1425"/>
      <c r="M18" s="1425"/>
      <c r="N18" s="139" t="s">
        <v>2019</v>
      </c>
    </row>
    <row r="19" spans="1:14" ht="90.4" customHeight="1">
      <c r="A19" s="1444">
        <v>11</v>
      </c>
      <c r="B19" s="1436" t="s">
        <v>975</v>
      </c>
      <c r="C19" s="1436" t="s">
        <v>183</v>
      </c>
      <c r="D19" s="1436" t="s">
        <v>976</v>
      </c>
      <c r="E19" s="1437">
        <v>1</v>
      </c>
      <c r="F19" s="1438" t="s">
        <v>185</v>
      </c>
      <c r="G19" s="1436" t="s">
        <v>977</v>
      </c>
      <c r="H19" s="1438" t="s">
        <v>13</v>
      </c>
      <c r="I19" s="1438" t="s">
        <v>187</v>
      </c>
      <c r="J19" s="140"/>
      <c r="K19" s="1449" t="s">
        <v>978</v>
      </c>
      <c r="L19" s="1449"/>
      <c r="M19" s="1449"/>
      <c r="N19" s="1446" t="s">
        <v>901</v>
      </c>
    </row>
    <row r="20" spans="1:14" ht="23.25" thickBot="1">
      <c r="A20" s="1444"/>
      <c r="B20" s="1436"/>
      <c r="C20" s="1436"/>
      <c r="D20" s="1436"/>
      <c r="E20" s="1437"/>
      <c r="F20" s="1438"/>
      <c r="G20" s="1436"/>
      <c r="H20" s="1438"/>
      <c r="I20" s="1438"/>
      <c r="J20" s="140"/>
      <c r="K20" s="142" t="s">
        <v>177</v>
      </c>
      <c r="L20" s="143" t="s">
        <v>979</v>
      </c>
      <c r="M20" s="143" t="s">
        <v>980</v>
      </c>
      <c r="N20" s="1447"/>
    </row>
    <row r="21" spans="1:14" ht="45">
      <c r="A21" s="1444"/>
      <c r="B21" s="1436"/>
      <c r="C21" s="1436"/>
      <c r="D21" s="1436"/>
      <c r="E21" s="1437"/>
      <c r="F21" s="1438"/>
      <c r="G21" s="1436"/>
      <c r="H21" s="1438"/>
      <c r="I21" s="1438"/>
      <c r="J21" s="140"/>
      <c r="K21" s="145" t="s">
        <v>981</v>
      </c>
      <c r="L21" s="146">
        <v>63899455</v>
      </c>
      <c r="M21" s="147">
        <v>0.21879999999999999</v>
      </c>
      <c r="N21" s="1447"/>
    </row>
    <row r="22" spans="1:14" ht="33.75">
      <c r="A22" s="1444"/>
      <c r="B22" s="1436"/>
      <c r="C22" s="1436"/>
      <c r="D22" s="1436"/>
      <c r="E22" s="1437"/>
      <c r="F22" s="1438"/>
      <c r="G22" s="1436"/>
      <c r="H22" s="1438"/>
      <c r="I22" s="1438"/>
      <c r="J22" s="140"/>
      <c r="K22" s="140" t="s">
        <v>982</v>
      </c>
      <c r="L22" s="148">
        <v>48459371</v>
      </c>
      <c r="M22" s="149">
        <v>0.16600000000000001</v>
      </c>
      <c r="N22" s="1447"/>
    </row>
    <row r="23" spans="1:14" ht="45">
      <c r="A23" s="1444"/>
      <c r="B23" s="1436"/>
      <c r="C23" s="1436"/>
      <c r="D23" s="1436"/>
      <c r="E23" s="1437"/>
      <c r="F23" s="1438"/>
      <c r="G23" s="1436"/>
      <c r="H23" s="1438"/>
      <c r="I23" s="1438"/>
      <c r="J23" s="140"/>
      <c r="K23" s="145" t="s">
        <v>983</v>
      </c>
      <c r="L23" s="146">
        <v>40308040</v>
      </c>
      <c r="M23" s="147">
        <v>0.13800000000000001</v>
      </c>
      <c r="N23" s="1447"/>
    </row>
    <row r="24" spans="1:14" ht="45">
      <c r="A24" s="1444"/>
      <c r="B24" s="1436"/>
      <c r="C24" s="1436"/>
      <c r="D24" s="1436"/>
      <c r="E24" s="1437"/>
      <c r="F24" s="1438"/>
      <c r="G24" s="1436"/>
      <c r="H24" s="1438"/>
      <c r="I24" s="1438"/>
      <c r="J24" s="140"/>
      <c r="K24" s="140" t="s">
        <v>984</v>
      </c>
      <c r="L24" s="148">
        <v>24495897</v>
      </c>
      <c r="M24" s="149">
        <v>8.3900000000000002E-2</v>
      </c>
      <c r="N24" s="1447"/>
    </row>
    <row r="25" spans="1:14" ht="33.75">
      <c r="A25" s="1444"/>
      <c r="B25" s="1436"/>
      <c r="C25" s="1436"/>
      <c r="D25" s="1436"/>
      <c r="E25" s="1437"/>
      <c r="F25" s="1438"/>
      <c r="G25" s="1436"/>
      <c r="H25" s="1438"/>
      <c r="I25" s="1438"/>
      <c r="J25" s="140"/>
      <c r="K25" s="145" t="s">
        <v>985</v>
      </c>
      <c r="L25" s="146">
        <v>18100375</v>
      </c>
      <c r="M25" s="147">
        <v>6.2E-2</v>
      </c>
      <c r="N25" s="1447"/>
    </row>
    <row r="26" spans="1:14" ht="22.5">
      <c r="A26" s="1444"/>
      <c r="B26" s="1436"/>
      <c r="C26" s="1436"/>
      <c r="D26" s="1436"/>
      <c r="E26" s="1437"/>
      <c r="F26" s="1438"/>
      <c r="G26" s="1436"/>
      <c r="H26" s="1438"/>
      <c r="I26" s="1438"/>
      <c r="J26" s="140"/>
      <c r="K26" s="140" t="s">
        <v>986</v>
      </c>
      <c r="L26" s="148">
        <v>17389912</v>
      </c>
      <c r="M26" s="149">
        <v>5.96E-2</v>
      </c>
      <c r="N26" s="1447"/>
    </row>
    <row r="27" spans="1:14" ht="45">
      <c r="A27" s="1444"/>
      <c r="B27" s="1436"/>
      <c r="C27" s="1436"/>
      <c r="D27" s="1436"/>
      <c r="E27" s="1437"/>
      <c r="F27" s="1438"/>
      <c r="G27" s="1436"/>
      <c r="H27" s="1438"/>
      <c r="I27" s="1438"/>
      <c r="J27" s="140"/>
      <c r="K27" s="145" t="s">
        <v>987</v>
      </c>
      <c r="L27" s="146">
        <v>15500000</v>
      </c>
      <c r="M27" s="147">
        <v>5.3100000000000001E-2</v>
      </c>
      <c r="N27" s="1447"/>
    </row>
    <row r="28" spans="1:14" ht="22.5">
      <c r="A28" s="1444"/>
      <c r="B28" s="1436"/>
      <c r="C28" s="1436"/>
      <c r="D28" s="1436"/>
      <c r="E28" s="1437"/>
      <c r="F28" s="1438"/>
      <c r="G28" s="1436"/>
      <c r="H28" s="1438"/>
      <c r="I28" s="1438"/>
      <c r="J28" s="140"/>
      <c r="K28" s="140" t="s">
        <v>988</v>
      </c>
      <c r="L28" s="148">
        <v>63846038</v>
      </c>
      <c r="M28" s="149">
        <v>0.21870000000000001</v>
      </c>
      <c r="N28" s="1447"/>
    </row>
    <row r="29" spans="1:14">
      <c r="A29" s="1444"/>
      <c r="B29" s="1436"/>
      <c r="C29" s="1436"/>
      <c r="D29" s="1436"/>
      <c r="E29" s="1437"/>
      <c r="F29" s="1438"/>
      <c r="G29" s="1436"/>
      <c r="H29" s="1438"/>
      <c r="I29" s="1438"/>
      <c r="J29" s="140"/>
      <c r="K29" s="150" t="s">
        <v>164</v>
      </c>
      <c r="L29" s="151">
        <v>291999088</v>
      </c>
      <c r="M29" s="152">
        <v>1</v>
      </c>
      <c r="N29" s="1448"/>
    </row>
    <row r="30" spans="1:14" ht="25.9" customHeight="1">
      <c r="A30" s="126">
        <v>12</v>
      </c>
      <c r="B30" s="127" t="s">
        <v>989</v>
      </c>
      <c r="C30" s="127" t="s">
        <v>183</v>
      </c>
      <c r="D30" s="127" t="s">
        <v>917</v>
      </c>
      <c r="E30" s="136" t="s">
        <v>917</v>
      </c>
      <c r="F30" s="128" t="s">
        <v>917</v>
      </c>
      <c r="G30" s="127" t="s">
        <v>917</v>
      </c>
      <c r="H30" s="128" t="s">
        <v>917</v>
      </c>
      <c r="I30" s="128" t="s">
        <v>917</v>
      </c>
      <c r="J30" s="128" t="s">
        <v>917</v>
      </c>
      <c r="K30" s="1445" t="s">
        <v>917</v>
      </c>
      <c r="L30" s="1445"/>
      <c r="M30" s="1445"/>
      <c r="N30" s="154" t="s">
        <v>917</v>
      </c>
    </row>
  </sheetData>
  <autoFilter ref="A1:N30">
    <filterColumn colId="10" showButton="0"/>
    <filterColumn colId="11" showButton="0"/>
  </autoFilter>
  <mergeCells count="49">
    <mergeCell ref="K30:M30"/>
    <mergeCell ref="N19:N29"/>
    <mergeCell ref="G19:G29"/>
    <mergeCell ref="H19:H29"/>
    <mergeCell ref="I19:I29"/>
    <mergeCell ref="K19:M19"/>
    <mergeCell ref="A3:A4"/>
    <mergeCell ref="A5:A6"/>
    <mergeCell ref="A8:A9"/>
    <mergeCell ref="A13:A17"/>
    <mergeCell ref="A19:A29"/>
    <mergeCell ref="B19:B29"/>
    <mergeCell ref="C19:C29"/>
    <mergeCell ref="D19:D29"/>
    <mergeCell ref="E19:E29"/>
    <mergeCell ref="F19:F29"/>
    <mergeCell ref="K1:M1"/>
    <mergeCell ref="K2:M2"/>
    <mergeCell ref="B3:B4"/>
    <mergeCell ref="C3:C4"/>
    <mergeCell ref="K3:M3"/>
    <mergeCell ref="J3:J4"/>
    <mergeCell ref="B8:B9"/>
    <mergeCell ref="C8:C9"/>
    <mergeCell ref="K8:M8"/>
    <mergeCell ref="B5:B6"/>
    <mergeCell ref="C5:C6"/>
    <mergeCell ref="K5:M5"/>
    <mergeCell ref="K6:M6"/>
    <mergeCell ref="K9:M9"/>
    <mergeCell ref="K7:M7"/>
    <mergeCell ref="J5:J6"/>
    <mergeCell ref="J8:J9"/>
    <mergeCell ref="K18:M18"/>
    <mergeCell ref="B13:B17"/>
    <mergeCell ref="C13:C17"/>
    <mergeCell ref="K13:M13"/>
    <mergeCell ref="K14:M14"/>
    <mergeCell ref="K15:M15"/>
    <mergeCell ref="N3:N4"/>
    <mergeCell ref="N5:N6"/>
    <mergeCell ref="N8:N9"/>
    <mergeCell ref="N13:N17"/>
    <mergeCell ref="K16:M16"/>
    <mergeCell ref="K17:M17"/>
    <mergeCell ref="K12:M12"/>
    <mergeCell ref="K11:M11"/>
    <mergeCell ref="K4:M4"/>
    <mergeCell ref="K10:M10"/>
  </mergeCells>
  <hyperlinks>
    <hyperlink ref="K10" r:id="rId1"/>
    <hyperlink ref="J18"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topLeftCell="B1" zoomScale="84" workbookViewId="0">
      <selection activeCell="I18" sqref="I18"/>
    </sheetView>
  </sheetViews>
  <sheetFormatPr baseColWidth="10" defaultColWidth="11.42578125" defaultRowHeight="11.25"/>
  <cols>
    <col min="1" max="1" width="3" style="486" bestFit="1" customWidth="1"/>
    <col min="2" max="2" width="42" style="1" customWidth="1"/>
    <col min="3" max="3" width="19.140625" style="1" customWidth="1"/>
    <col min="4" max="4" width="34.7109375" style="1" bestFit="1" customWidth="1"/>
    <col min="5" max="5" width="11.42578125" style="289" bestFit="1" customWidth="1"/>
    <col min="6" max="6" width="11.42578125" style="1" bestFit="1" customWidth="1"/>
    <col min="7" max="7" width="22.140625" style="1" bestFit="1" customWidth="1"/>
    <col min="8" max="8" width="14.140625" style="1" customWidth="1"/>
    <col min="9" max="9" width="13.7109375" style="1" customWidth="1"/>
    <col min="10" max="10" width="24" style="4" customWidth="1"/>
    <col min="11" max="12" width="11.42578125" style="1" bestFit="1" customWidth="1"/>
    <col min="13" max="13" width="22.7109375" style="1" customWidth="1"/>
    <col min="14" max="14" width="14" style="144" customWidth="1"/>
    <col min="15" max="16384" width="11.42578125" style="1"/>
  </cols>
  <sheetData>
    <row r="1" spans="1:14" s="3" customFormat="1" ht="79.900000000000006" customHeight="1" thickBot="1">
      <c r="A1" s="38" t="s">
        <v>0</v>
      </c>
      <c r="B1" s="39" t="s">
        <v>9</v>
      </c>
      <c r="C1" s="39" t="s">
        <v>176</v>
      </c>
      <c r="D1" s="39" t="s">
        <v>177</v>
      </c>
      <c r="E1" s="449" t="s">
        <v>178</v>
      </c>
      <c r="F1" s="39" t="s">
        <v>887</v>
      </c>
      <c r="G1" s="39" t="s">
        <v>179</v>
      </c>
      <c r="H1" s="39" t="s">
        <v>888</v>
      </c>
      <c r="I1" s="39" t="s">
        <v>889</v>
      </c>
      <c r="J1" s="38" t="s">
        <v>181</v>
      </c>
      <c r="K1" s="1432" t="s">
        <v>180</v>
      </c>
      <c r="L1" s="1432"/>
      <c r="M1" s="1432"/>
      <c r="N1" s="38" t="s">
        <v>900</v>
      </c>
    </row>
    <row r="2" spans="1:14">
      <c r="A2" s="1468">
        <v>1</v>
      </c>
      <c r="B2" s="1427" t="s">
        <v>397</v>
      </c>
      <c r="C2" s="1427" t="s">
        <v>242</v>
      </c>
      <c r="D2" s="99" t="s">
        <v>398</v>
      </c>
      <c r="E2" s="451">
        <v>0.43</v>
      </c>
      <c r="F2" s="101" t="s">
        <v>185</v>
      </c>
      <c r="G2" s="99" t="s">
        <v>190</v>
      </c>
      <c r="H2" s="101" t="s">
        <v>187</v>
      </c>
      <c r="I2" s="101" t="s">
        <v>187</v>
      </c>
      <c r="J2" s="101" t="s">
        <v>187</v>
      </c>
      <c r="K2" s="1433" t="s">
        <v>399</v>
      </c>
      <c r="L2" s="1433"/>
      <c r="M2" s="1433"/>
      <c r="N2" s="1459" t="s">
        <v>901</v>
      </c>
    </row>
    <row r="3" spans="1:14" ht="108.4" customHeight="1">
      <c r="A3" s="1468"/>
      <c r="B3" s="1427"/>
      <c r="C3" s="1427"/>
      <c r="D3" s="124" t="s">
        <v>400</v>
      </c>
      <c r="E3" s="452">
        <v>0.55000000000000004</v>
      </c>
      <c r="F3" s="125" t="s">
        <v>185</v>
      </c>
      <c r="G3" s="124" t="s">
        <v>401</v>
      </c>
      <c r="H3" s="125" t="s">
        <v>12</v>
      </c>
      <c r="I3" s="453" t="s">
        <v>1000</v>
      </c>
      <c r="J3" s="454" t="s">
        <v>999</v>
      </c>
      <c r="K3" s="1457" t="s">
        <v>402</v>
      </c>
      <c r="L3" s="1457"/>
      <c r="M3" s="1457"/>
      <c r="N3" s="1418"/>
    </row>
    <row r="4" spans="1:14" ht="22.9" customHeight="1">
      <c r="A4" s="1468"/>
      <c r="B4" s="1427"/>
      <c r="C4" s="1427"/>
      <c r="D4" s="124" t="s">
        <v>403</v>
      </c>
      <c r="E4" s="452">
        <v>0</v>
      </c>
      <c r="F4" s="125" t="s">
        <v>185</v>
      </c>
      <c r="G4" s="124" t="s">
        <v>404</v>
      </c>
      <c r="H4" s="125" t="s">
        <v>13</v>
      </c>
      <c r="I4" s="125" t="s">
        <v>187</v>
      </c>
      <c r="J4" s="125" t="s">
        <v>187</v>
      </c>
      <c r="K4" s="1422"/>
      <c r="L4" s="1422"/>
      <c r="M4" s="1422"/>
      <c r="N4" s="1418"/>
    </row>
    <row r="5" spans="1:14">
      <c r="A5" s="1468"/>
      <c r="B5" s="1427"/>
      <c r="C5" s="1427"/>
      <c r="D5" s="124" t="s">
        <v>405</v>
      </c>
      <c r="E5" s="452">
        <v>0</v>
      </c>
      <c r="F5" s="125" t="s">
        <v>406</v>
      </c>
      <c r="G5" s="124" t="s">
        <v>407</v>
      </c>
      <c r="H5" s="125" t="s">
        <v>187</v>
      </c>
      <c r="I5" s="125" t="s">
        <v>187</v>
      </c>
      <c r="J5" s="125" t="s">
        <v>187</v>
      </c>
      <c r="K5" s="1422"/>
      <c r="L5" s="1422"/>
      <c r="M5" s="1422"/>
      <c r="N5" s="1418"/>
    </row>
    <row r="6" spans="1:14">
      <c r="A6" s="1468"/>
      <c r="B6" s="1427"/>
      <c r="C6" s="1427"/>
      <c r="D6" s="124" t="s">
        <v>408</v>
      </c>
      <c r="E6" s="452">
        <v>0.02</v>
      </c>
      <c r="F6" s="125" t="s">
        <v>185</v>
      </c>
      <c r="G6" s="124" t="s">
        <v>409</v>
      </c>
      <c r="H6" s="125" t="s">
        <v>13</v>
      </c>
      <c r="I6" s="125" t="s">
        <v>187</v>
      </c>
      <c r="J6" s="125" t="s">
        <v>187</v>
      </c>
      <c r="K6" s="1422"/>
      <c r="L6" s="1422"/>
      <c r="M6" s="1422"/>
      <c r="N6" s="1418"/>
    </row>
    <row r="7" spans="1:14">
      <c r="A7" s="1464"/>
      <c r="B7" s="1428"/>
      <c r="C7" s="1428"/>
      <c r="D7" s="124" t="s">
        <v>410</v>
      </c>
      <c r="E7" s="452">
        <v>0</v>
      </c>
      <c r="F7" s="125" t="s">
        <v>406</v>
      </c>
      <c r="G7" s="124" t="s">
        <v>407</v>
      </c>
      <c r="H7" s="125" t="s">
        <v>187</v>
      </c>
      <c r="I7" s="125" t="s">
        <v>187</v>
      </c>
      <c r="J7" s="125" t="s">
        <v>187</v>
      </c>
      <c r="K7" s="1422"/>
      <c r="L7" s="1422"/>
      <c r="M7" s="1422"/>
      <c r="N7" s="1417"/>
    </row>
    <row r="8" spans="1:14" ht="30" customHeight="1">
      <c r="A8" s="1465">
        <v>2</v>
      </c>
      <c r="B8" s="1450" t="s">
        <v>24</v>
      </c>
      <c r="C8" s="1450" t="s">
        <v>242</v>
      </c>
      <c r="D8" s="127" t="s">
        <v>411</v>
      </c>
      <c r="E8" s="457">
        <v>0.48</v>
      </c>
      <c r="F8" s="128" t="s">
        <v>185</v>
      </c>
      <c r="G8" s="127" t="s">
        <v>412</v>
      </c>
      <c r="H8" s="128" t="s">
        <v>13</v>
      </c>
      <c r="I8" s="128" t="s">
        <v>187</v>
      </c>
      <c r="J8" s="458" t="s">
        <v>187</v>
      </c>
      <c r="K8" s="1425" t="s">
        <v>413</v>
      </c>
      <c r="L8" s="1425"/>
      <c r="M8" s="1425"/>
      <c r="N8" s="1104" t="s">
        <v>901</v>
      </c>
    </row>
    <row r="9" spans="1:14" ht="30" customHeight="1">
      <c r="A9" s="1466"/>
      <c r="B9" s="1451"/>
      <c r="C9" s="1451"/>
      <c r="D9" s="459" t="s">
        <v>276</v>
      </c>
      <c r="E9" s="460">
        <v>0.52</v>
      </c>
      <c r="F9" s="461"/>
      <c r="G9" s="459"/>
      <c r="H9" s="461" t="s">
        <v>187</v>
      </c>
      <c r="I9" s="461" t="s">
        <v>187</v>
      </c>
      <c r="J9" s="461" t="s">
        <v>187</v>
      </c>
      <c r="K9" s="1469"/>
      <c r="L9" s="1469"/>
      <c r="M9" s="1469"/>
      <c r="N9" s="1460"/>
    </row>
    <row r="10" spans="1:14" ht="56.25">
      <c r="A10" s="1463">
        <v>3</v>
      </c>
      <c r="B10" s="1426" t="s">
        <v>902</v>
      </c>
      <c r="C10" s="1426" t="s">
        <v>242</v>
      </c>
      <c r="D10" s="124" t="s">
        <v>905</v>
      </c>
      <c r="E10" s="452">
        <v>0.99839999999999995</v>
      </c>
      <c r="F10" s="125" t="s">
        <v>185</v>
      </c>
      <c r="G10" s="124" t="s">
        <v>991</v>
      </c>
      <c r="H10" s="125" t="s">
        <v>12</v>
      </c>
      <c r="I10" s="453" t="s">
        <v>990</v>
      </c>
      <c r="J10" s="463" t="s">
        <v>903</v>
      </c>
      <c r="K10" s="1422" t="s">
        <v>187</v>
      </c>
      <c r="L10" s="1422"/>
      <c r="M10" s="1422"/>
      <c r="N10" s="1416" t="s">
        <v>899</v>
      </c>
    </row>
    <row r="11" spans="1:14" ht="17.649999999999999" customHeight="1">
      <c r="A11" s="1464"/>
      <c r="B11" s="1428"/>
      <c r="C11" s="1428"/>
      <c r="D11" s="111" t="s">
        <v>904</v>
      </c>
      <c r="E11" s="464">
        <f>100%-E10</f>
        <v>1.6000000000000458E-3</v>
      </c>
      <c r="F11" s="113" t="s">
        <v>406</v>
      </c>
      <c r="G11" s="111" t="s">
        <v>991</v>
      </c>
      <c r="H11" s="113" t="s">
        <v>13</v>
      </c>
      <c r="I11" s="113" t="s">
        <v>187</v>
      </c>
      <c r="J11" s="111" t="s">
        <v>187</v>
      </c>
      <c r="K11" s="1428" t="s">
        <v>187</v>
      </c>
      <c r="L11" s="1428"/>
      <c r="M11" s="1428"/>
      <c r="N11" s="1417"/>
    </row>
    <row r="12" spans="1:14" ht="40.9" customHeight="1">
      <c r="A12" s="1465">
        <v>4</v>
      </c>
      <c r="B12" s="1450" t="s">
        <v>826</v>
      </c>
      <c r="C12" s="1450" t="s">
        <v>242</v>
      </c>
      <c r="D12" s="127" t="s">
        <v>910</v>
      </c>
      <c r="E12" s="457">
        <v>0.95</v>
      </c>
      <c r="F12" s="128" t="s">
        <v>406</v>
      </c>
      <c r="G12" s="127" t="s">
        <v>912</v>
      </c>
      <c r="H12" s="128" t="s">
        <v>187</v>
      </c>
      <c r="I12" s="128" t="s">
        <v>187</v>
      </c>
      <c r="J12" s="458" t="s">
        <v>187</v>
      </c>
      <c r="K12" s="1425" t="s">
        <v>913</v>
      </c>
      <c r="L12" s="1425"/>
      <c r="M12" s="1425"/>
      <c r="N12" s="1446" t="s">
        <v>899</v>
      </c>
    </row>
    <row r="13" spans="1:14" ht="43.9" customHeight="1">
      <c r="A13" s="1466"/>
      <c r="B13" s="1451"/>
      <c r="C13" s="1451"/>
      <c r="D13" s="465" t="s">
        <v>911</v>
      </c>
      <c r="E13" s="460">
        <v>0.05</v>
      </c>
      <c r="F13" s="153" t="s">
        <v>406</v>
      </c>
      <c r="G13" s="466" t="s">
        <v>912</v>
      </c>
      <c r="H13" s="153" t="s">
        <v>187</v>
      </c>
      <c r="I13" s="153" t="s">
        <v>187</v>
      </c>
      <c r="J13" s="467" t="s">
        <v>187</v>
      </c>
      <c r="K13" s="1425"/>
      <c r="L13" s="1425"/>
      <c r="M13" s="1425"/>
      <c r="N13" s="1448"/>
    </row>
    <row r="14" spans="1:14" s="468" customFormat="1" ht="40.9" customHeight="1">
      <c r="A14" s="1463">
        <v>5</v>
      </c>
      <c r="B14" s="1455" t="s">
        <v>914</v>
      </c>
      <c r="C14" s="1455" t="s">
        <v>242</v>
      </c>
      <c r="D14" s="124" t="s">
        <v>915</v>
      </c>
      <c r="E14" s="452">
        <v>0.92</v>
      </c>
      <c r="F14" s="125" t="s">
        <v>916</v>
      </c>
      <c r="G14" s="124" t="s">
        <v>923</v>
      </c>
      <c r="H14" s="125" t="s">
        <v>187</v>
      </c>
      <c r="I14" s="125" t="s">
        <v>187</v>
      </c>
      <c r="J14" s="453" t="s">
        <v>187</v>
      </c>
      <c r="K14" s="1457" t="s">
        <v>918</v>
      </c>
      <c r="L14" s="1457"/>
      <c r="M14" s="1457"/>
      <c r="N14" s="1416" t="s">
        <v>899</v>
      </c>
    </row>
    <row r="15" spans="1:14" s="468" customFormat="1" ht="43.9" customHeight="1">
      <c r="A15" s="1464"/>
      <c r="B15" s="1462"/>
      <c r="C15" s="1462"/>
      <c r="D15" s="114" t="s">
        <v>276</v>
      </c>
      <c r="E15" s="464">
        <v>0.08</v>
      </c>
      <c r="F15" s="113" t="s">
        <v>917</v>
      </c>
      <c r="G15" s="111" t="s">
        <v>917</v>
      </c>
      <c r="H15" s="113" t="s">
        <v>917</v>
      </c>
      <c r="I15" s="113" t="s">
        <v>917</v>
      </c>
      <c r="J15" s="113" t="s">
        <v>187</v>
      </c>
      <c r="K15" s="1457"/>
      <c r="L15" s="1457"/>
      <c r="M15" s="1457"/>
      <c r="N15" s="1417"/>
    </row>
    <row r="16" spans="1:14" ht="39" customHeight="1">
      <c r="A16" s="1465">
        <v>6</v>
      </c>
      <c r="B16" s="1450" t="s">
        <v>925</v>
      </c>
      <c r="C16" s="1450" t="s">
        <v>242</v>
      </c>
      <c r="D16" s="127" t="s">
        <v>922</v>
      </c>
      <c r="E16" s="457">
        <v>0.7</v>
      </c>
      <c r="F16" s="128" t="s">
        <v>406</v>
      </c>
      <c r="G16" s="127" t="s">
        <v>923</v>
      </c>
      <c r="H16" s="128" t="s">
        <v>187</v>
      </c>
      <c r="I16" s="128" t="s">
        <v>187</v>
      </c>
      <c r="J16" s="458" t="s">
        <v>187</v>
      </c>
      <c r="K16" s="1425" t="s">
        <v>924</v>
      </c>
      <c r="L16" s="1425"/>
      <c r="M16" s="1425"/>
      <c r="N16" s="1446" t="s">
        <v>899</v>
      </c>
    </row>
    <row r="17" spans="1:14" ht="16.899999999999999" customHeight="1">
      <c r="A17" s="1467"/>
      <c r="B17" s="1452"/>
      <c r="C17" s="1452"/>
      <c r="D17" s="127" t="s">
        <v>919</v>
      </c>
      <c r="E17" s="1461">
        <v>0.3</v>
      </c>
      <c r="F17" s="128" t="s">
        <v>406</v>
      </c>
      <c r="G17" s="127" t="s">
        <v>923</v>
      </c>
      <c r="H17" s="128" t="s">
        <v>187</v>
      </c>
      <c r="I17" s="128" t="s">
        <v>187</v>
      </c>
      <c r="J17" s="458" t="s">
        <v>187</v>
      </c>
      <c r="K17" s="138"/>
      <c r="L17" s="138"/>
      <c r="M17" s="138"/>
      <c r="N17" s="1447"/>
    </row>
    <row r="18" spans="1:14" ht="16.899999999999999" customHeight="1">
      <c r="A18" s="1467"/>
      <c r="B18" s="1452"/>
      <c r="C18" s="1452"/>
      <c r="D18" s="470" t="s">
        <v>920</v>
      </c>
      <c r="E18" s="1461"/>
      <c r="F18" s="154" t="s">
        <v>406</v>
      </c>
      <c r="G18" s="471" t="s">
        <v>923</v>
      </c>
      <c r="H18" s="154" t="s">
        <v>187</v>
      </c>
      <c r="I18" s="154" t="s">
        <v>187</v>
      </c>
      <c r="J18" s="139" t="s">
        <v>187</v>
      </c>
      <c r="K18" s="1425"/>
      <c r="L18" s="1425"/>
      <c r="M18" s="1425"/>
      <c r="N18" s="1447"/>
    </row>
    <row r="19" spans="1:14" ht="16.899999999999999" customHeight="1">
      <c r="A19" s="1466"/>
      <c r="B19" s="1451"/>
      <c r="C19" s="1451"/>
      <c r="D19" s="472" t="s">
        <v>921</v>
      </c>
      <c r="E19" s="1461"/>
      <c r="F19" s="139" t="s">
        <v>406</v>
      </c>
      <c r="G19" s="472" t="s">
        <v>923</v>
      </c>
      <c r="H19" s="139" t="s">
        <v>187</v>
      </c>
      <c r="I19" s="139" t="s">
        <v>187</v>
      </c>
      <c r="J19" s="139" t="s">
        <v>187</v>
      </c>
      <c r="K19" s="472"/>
      <c r="L19" s="472"/>
      <c r="M19" s="472"/>
      <c r="N19" s="1448"/>
    </row>
    <row r="20" spans="1:14">
      <c r="A20" s="462">
        <v>7</v>
      </c>
      <c r="B20" s="22" t="s">
        <v>926</v>
      </c>
      <c r="C20" s="108" t="s">
        <v>242</v>
      </c>
      <c r="D20" s="124" t="s">
        <v>927</v>
      </c>
      <c r="E20" s="452">
        <v>1</v>
      </c>
      <c r="F20" s="125" t="s">
        <v>185</v>
      </c>
      <c r="G20" s="124" t="s">
        <v>923</v>
      </c>
      <c r="H20" s="125" t="s">
        <v>13</v>
      </c>
      <c r="I20" s="125" t="s">
        <v>187</v>
      </c>
      <c r="J20" s="453" t="s">
        <v>928</v>
      </c>
      <c r="K20" s="1457"/>
      <c r="L20" s="1457"/>
      <c r="M20" s="1457"/>
      <c r="N20" s="473" t="s">
        <v>899</v>
      </c>
    </row>
    <row r="21" spans="1:14" ht="34.9" customHeight="1">
      <c r="A21" s="1465">
        <v>8</v>
      </c>
      <c r="B21" s="1450" t="s">
        <v>303</v>
      </c>
      <c r="C21" s="1453" t="s">
        <v>242</v>
      </c>
      <c r="D21" s="127" t="s">
        <v>929</v>
      </c>
      <c r="E21" s="457">
        <v>0.85</v>
      </c>
      <c r="F21" s="128" t="s">
        <v>185</v>
      </c>
      <c r="G21" s="127" t="s">
        <v>923</v>
      </c>
      <c r="H21" s="128" t="s">
        <v>13</v>
      </c>
      <c r="I21" s="128" t="s">
        <v>187</v>
      </c>
      <c r="J21" s="458" t="s">
        <v>187</v>
      </c>
      <c r="K21" s="1425" t="s">
        <v>931</v>
      </c>
      <c r="L21" s="1425"/>
      <c r="M21" s="1425"/>
      <c r="N21" s="1446" t="s">
        <v>899</v>
      </c>
    </row>
    <row r="22" spans="1:14" ht="57.4" customHeight="1">
      <c r="A22" s="1466"/>
      <c r="B22" s="1451"/>
      <c r="C22" s="1454"/>
      <c r="D22" s="127" t="s">
        <v>930</v>
      </c>
      <c r="E22" s="457">
        <v>0.15</v>
      </c>
      <c r="F22" s="128" t="s">
        <v>406</v>
      </c>
      <c r="G22" s="127" t="s">
        <v>923</v>
      </c>
      <c r="H22" s="128"/>
      <c r="I22" s="128"/>
      <c r="J22" s="458" t="s">
        <v>187</v>
      </c>
      <c r="K22" s="1425" t="s">
        <v>932</v>
      </c>
      <c r="L22" s="1425"/>
      <c r="M22" s="1425"/>
      <c r="N22" s="1448"/>
    </row>
    <row r="23" spans="1:14" ht="27" customHeight="1">
      <c r="A23" s="450">
        <v>9</v>
      </c>
      <c r="B23" s="474" t="s">
        <v>933</v>
      </c>
      <c r="C23" s="132" t="s">
        <v>242</v>
      </c>
      <c r="D23" s="124" t="s">
        <v>934</v>
      </c>
      <c r="E23" s="452">
        <v>1</v>
      </c>
      <c r="F23" s="125" t="s">
        <v>185</v>
      </c>
      <c r="G23" s="124" t="s">
        <v>192</v>
      </c>
      <c r="H23" s="125" t="s">
        <v>13</v>
      </c>
      <c r="I23" s="125" t="s">
        <v>187</v>
      </c>
      <c r="J23" s="453"/>
      <c r="K23" s="1458" t="s">
        <v>935</v>
      </c>
      <c r="L23" s="1458"/>
      <c r="M23" s="1458"/>
      <c r="N23" s="475" t="s">
        <v>899</v>
      </c>
    </row>
    <row r="24" spans="1:14" ht="25.15" customHeight="1">
      <c r="A24" s="1465">
        <v>10</v>
      </c>
      <c r="B24" s="1450" t="s">
        <v>936</v>
      </c>
      <c r="C24" s="1450" t="s">
        <v>242</v>
      </c>
      <c r="D24" s="127" t="s">
        <v>937</v>
      </c>
      <c r="E24" s="457">
        <v>0.84119999999999995</v>
      </c>
      <c r="F24" s="128" t="s">
        <v>406</v>
      </c>
      <c r="G24" s="127" t="s">
        <v>412</v>
      </c>
      <c r="H24" s="128" t="s">
        <v>940</v>
      </c>
      <c r="I24" s="128" t="s">
        <v>187</v>
      </c>
      <c r="J24" s="458"/>
      <c r="K24" s="1425" t="s">
        <v>941</v>
      </c>
      <c r="L24" s="1425"/>
      <c r="M24" s="1425"/>
      <c r="N24" s="1446" t="s">
        <v>899</v>
      </c>
    </row>
    <row r="25" spans="1:14" ht="19.899999999999999" customHeight="1">
      <c r="A25" s="1467"/>
      <c r="B25" s="1452"/>
      <c r="C25" s="1452"/>
      <c r="D25" s="127" t="s">
        <v>938</v>
      </c>
      <c r="E25" s="457">
        <v>0.1</v>
      </c>
      <c r="F25" s="128" t="s">
        <v>185</v>
      </c>
      <c r="G25" s="127" t="s">
        <v>939</v>
      </c>
      <c r="H25" s="128" t="s">
        <v>13</v>
      </c>
      <c r="I25" s="128" t="s">
        <v>187</v>
      </c>
      <c r="J25" s="458"/>
      <c r="K25" s="1425" t="s">
        <v>942</v>
      </c>
      <c r="L25" s="1425"/>
      <c r="M25" s="1425"/>
      <c r="N25" s="1447"/>
    </row>
    <row r="26" spans="1:14">
      <c r="A26" s="1467"/>
      <c r="B26" s="1452"/>
      <c r="C26" s="1452"/>
      <c r="D26" s="127" t="s">
        <v>276</v>
      </c>
      <c r="E26" s="457">
        <f>100%-E24-E25</f>
        <v>5.8800000000000047E-2</v>
      </c>
      <c r="F26" s="128" t="s">
        <v>19</v>
      </c>
      <c r="G26" s="471" t="s">
        <v>917</v>
      </c>
      <c r="H26" s="154" t="s">
        <v>917</v>
      </c>
      <c r="I26" s="154" t="s">
        <v>917</v>
      </c>
      <c r="J26" s="139"/>
      <c r="K26" s="1425"/>
      <c r="L26" s="1425"/>
      <c r="M26" s="1425"/>
      <c r="N26" s="1448"/>
    </row>
    <row r="27" spans="1:14" ht="40.9" customHeight="1">
      <c r="A27" s="1463">
        <v>11</v>
      </c>
      <c r="B27" s="1455" t="s">
        <v>768</v>
      </c>
      <c r="C27" s="1455" t="s">
        <v>242</v>
      </c>
      <c r="D27" s="124" t="s">
        <v>937</v>
      </c>
      <c r="E27" s="452">
        <v>0.47864279999999998</v>
      </c>
      <c r="F27" s="125" t="s">
        <v>406</v>
      </c>
      <c r="G27" s="124" t="s">
        <v>412</v>
      </c>
      <c r="H27" s="125" t="s">
        <v>187</v>
      </c>
      <c r="I27" s="125" t="s">
        <v>187</v>
      </c>
      <c r="J27" s="453"/>
      <c r="K27" s="1457" t="s">
        <v>944</v>
      </c>
      <c r="L27" s="1457"/>
      <c r="M27" s="1457"/>
      <c r="N27" s="1470" t="s">
        <v>899</v>
      </c>
    </row>
    <row r="28" spans="1:14" ht="40.15" customHeight="1">
      <c r="A28" s="1468"/>
      <c r="B28" s="1456"/>
      <c r="C28" s="1456"/>
      <c r="D28" s="124" t="s">
        <v>938</v>
      </c>
      <c r="E28" s="452">
        <v>0.23200000000000001</v>
      </c>
      <c r="F28" s="125" t="s">
        <v>185</v>
      </c>
      <c r="G28" s="124" t="s">
        <v>939</v>
      </c>
      <c r="H28" s="125" t="s">
        <v>13</v>
      </c>
      <c r="I28" s="125" t="s">
        <v>187</v>
      </c>
      <c r="J28" s="453"/>
      <c r="K28" s="1457" t="s">
        <v>945</v>
      </c>
      <c r="L28" s="1457"/>
      <c r="M28" s="1457"/>
      <c r="N28" s="1471"/>
    </row>
    <row r="29" spans="1:14" ht="44.65" customHeight="1">
      <c r="A29" s="1468"/>
      <c r="B29" s="1456"/>
      <c r="C29" s="1456"/>
      <c r="D29" s="124" t="s">
        <v>943</v>
      </c>
      <c r="E29" s="452">
        <v>5.6599999999999998E-2</v>
      </c>
      <c r="F29" s="125" t="s">
        <v>406</v>
      </c>
      <c r="G29" s="477" t="s">
        <v>412</v>
      </c>
      <c r="H29" s="475" t="s">
        <v>187</v>
      </c>
      <c r="I29" s="475" t="s">
        <v>187</v>
      </c>
      <c r="J29" s="478"/>
      <c r="K29" s="1457" t="s">
        <v>946</v>
      </c>
      <c r="L29" s="1457"/>
      <c r="M29" s="1457"/>
      <c r="N29" s="1471"/>
    </row>
    <row r="30" spans="1:14">
      <c r="A30" s="1464"/>
      <c r="B30" s="1462"/>
      <c r="C30" s="1462"/>
      <c r="D30" s="124" t="s">
        <v>276</v>
      </c>
      <c r="E30" s="452">
        <f>100%-(E27+E28+E29)</f>
        <v>0.2327572</v>
      </c>
      <c r="F30" s="125" t="s">
        <v>19</v>
      </c>
      <c r="G30" s="479" t="s">
        <v>917</v>
      </c>
      <c r="H30" s="478" t="s">
        <v>917</v>
      </c>
      <c r="I30" s="478" t="s">
        <v>917</v>
      </c>
      <c r="J30" s="478"/>
      <c r="K30" s="1457"/>
      <c r="L30" s="1457"/>
      <c r="M30" s="1457"/>
      <c r="N30" s="1472"/>
    </row>
    <row r="31" spans="1:14" ht="21.4" customHeight="1">
      <c r="A31" s="455">
        <v>12</v>
      </c>
      <c r="B31" s="456" t="s">
        <v>947</v>
      </c>
      <c r="C31" s="456" t="s">
        <v>242</v>
      </c>
      <c r="D31" s="127" t="s">
        <v>819</v>
      </c>
      <c r="E31" s="457">
        <v>1</v>
      </c>
      <c r="F31" s="128" t="s">
        <v>185</v>
      </c>
      <c r="G31" s="127" t="s">
        <v>939</v>
      </c>
      <c r="H31" s="128" t="s">
        <v>13</v>
      </c>
      <c r="I31" s="128" t="s">
        <v>187</v>
      </c>
      <c r="J31" s="458" t="s">
        <v>187</v>
      </c>
      <c r="K31" s="1425" t="s">
        <v>187</v>
      </c>
      <c r="L31" s="1425"/>
      <c r="M31" s="1425"/>
      <c r="N31" s="141" t="s">
        <v>899</v>
      </c>
    </row>
    <row r="32" spans="1:14">
      <c r="A32" s="1463">
        <v>13</v>
      </c>
      <c r="B32" s="1455" t="s">
        <v>829</v>
      </c>
      <c r="C32" s="1455" t="s">
        <v>242</v>
      </c>
      <c r="D32" s="124" t="s">
        <v>948</v>
      </c>
      <c r="E32" s="452">
        <v>0.9</v>
      </c>
      <c r="F32" s="125" t="s">
        <v>406</v>
      </c>
      <c r="G32" s="124" t="s">
        <v>192</v>
      </c>
      <c r="H32" s="125" t="s">
        <v>187</v>
      </c>
      <c r="I32" s="125" t="s">
        <v>187</v>
      </c>
      <c r="J32" s="453"/>
      <c r="K32" s="1457" t="s">
        <v>928</v>
      </c>
      <c r="L32" s="1457"/>
      <c r="M32" s="1457"/>
      <c r="N32" s="1470" t="s">
        <v>899</v>
      </c>
    </row>
    <row r="33" spans="1:14">
      <c r="A33" s="1468"/>
      <c r="B33" s="1456"/>
      <c r="C33" s="1456"/>
      <c r="D33" s="124" t="s">
        <v>949</v>
      </c>
      <c r="E33" s="452">
        <v>0.1</v>
      </c>
      <c r="F33" s="125" t="s">
        <v>406</v>
      </c>
      <c r="G33" s="124" t="s">
        <v>192</v>
      </c>
      <c r="H33" s="125" t="s">
        <v>187</v>
      </c>
      <c r="I33" s="125" t="s">
        <v>187</v>
      </c>
      <c r="J33" s="453"/>
      <c r="K33" s="1457" t="s">
        <v>928</v>
      </c>
      <c r="L33" s="1457"/>
      <c r="M33" s="1457"/>
      <c r="N33" s="1472"/>
    </row>
    <row r="34" spans="1:14">
      <c r="A34" s="1465">
        <v>14</v>
      </c>
      <c r="B34" s="1450" t="s">
        <v>950</v>
      </c>
      <c r="C34" s="1450" t="s">
        <v>242</v>
      </c>
      <c r="D34" s="127" t="s">
        <v>951</v>
      </c>
      <c r="E34" s="457">
        <v>0.55000000000000004</v>
      </c>
      <c r="F34" s="128" t="s">
        <v>406</v>
      </c>
      <c r="G34" s="127" t="s">
        <v>192</v>
      </c>
      <c r="H34" s="128" t="s">
        <v>187</v>
      </c>
      <c r="I34" s="128" t="s">
        <v>187</v>
      </c>
      <c r="J34" s="458"/>
      <c r="K34" s="1425" t="s">
        <v>928</v>
      </c>
      <c r="L34" s="1425"/>
      <c r="M34" s="1425"/>
      <c r="N34" s="1446" t="s">
        <v>899</v>
      </c>
    </row>
    <row r="35" spans="1:14">
      <c r="A35" s="1466"/>
      <c r="B35" s="1451"/>
      <c r="C35" s="1451"/>
      <c r="D35" s="127" t="s">
        <v>952</v>
      </c>
      <c r="E35" s="457">
        <v>0.45</v>
      </c>
      <c r="F35" s="128" t="s">
        <v>406</v>
      </c>
      <c r="G35" s="127" t="s">
        <v>192</v>
      </c>
      <c r="H35" s="128" t="s">
        <v>187</v>
      </c>
      <c r="I35" s="128" t="s">
        <v>187</v>
      </c>
      <c r="J35" s="458"/>
      <c r="K35" s="1425" t="s">
        <v>928</v>
      </c>
      <c r="L35" s="1425"/>
      <c r="M35" s="1425"/>
      <c r="N35" s="1447"/>
    </row>
    <row r="36" spans="1:14">
      <c r="A36" s="1463">
        <v>15</v>
      </c>
      <c r="B36" s="1455" t="s">
        <v>1001</v>
      </c>
      <c r="C36" s="1455" t="s">
        <v>242</v>
      </c>
      <c r="D36" s="124" t="s">
        <v>1002</v>
      </c>
      <c r="E36" s="452">
        <v>0.25</v>
      </c>
      <c r="F36" s="125" t="s">
        <v>406</v>
      </c>
      <c r="G36" s="124" t="s">
        <v>939</v>
      </c>
      <c r="H36" s="125" t="s">
        <v>187</v>
      </c>
      <c r="I36" s="125" t="s">
        <v>187</v>
      </c>
      <c r="J36" s="125" t="s">
        <v>187</v>
      </c>
      <c r="K36" s="1457" t="s">
        <v>928</v>
      </c>
      <c r="L36" s="1457"/>
      <c r="M36" s="1457"/>
      <c r="N36" s="1470"/>
    </row>
    <row r="37" spans="1:14">
      <c r="A37" s="1468"/>
      <c r="B37" s="1456"/>
      <c r="C37" s="1456"/>
      <c r="D37" s="124" t="s">
        <v>1003</v>
      </c>
      <c r="E37" s="452">
        <v>0.15</v>
      </c>
      <c r="F37" s="125" t="s">
        <v>406</v>
      </c>
      <c r="G37" s="124" t="s">
        <v>939</v>
      </c>
      <c r="H37" s="125" t="s">
        <v>187</v>
      </c>
      <c r="I37" s="125" t="s">
        <v>187</v>
      </c>
      <c r="J37" s="125" t="s">
        <v>187</v>
      </c>
      <c r="K37" s="1457" t="s">
        <v>928</v>
      </c>
      <c r="L37" s="1457"/>
      <c r="M37" s="1457"/>
      <c r="N37" s="1471"/>
    </row>
    <row r="38" spans="1:14">
      <c r="A38" s="450"/>
      <c r="B38" s="474"/>
      <c r="C38" s="474"/>
      <c r="D38" s="124" t="s">
        <v>1004</v>
      </c>
      <c r="E38" s="452">
        <v>0.15</v>
      </c>
      <c r="F38" s="125" t="s">
        <v>406</v>
      </c>
      <c r="G38" s="124" t="s">
        <v>939</v>
      </c>
      <c r="H38" s="125" t="s">
        <v>187</v>
      </c>
      <c r="I38" s="125" t="s">
        <v>187</v>
      </c>
      <c r="J38" s="125" t="s">
        <v>187</v>
      </c>
      <c r="K38" s="1457" t="s">
        <v>928</v>
      </c>
      <c r="L38" s="1457"/>
      <c r="M38" s="1457"/>
      <c r="N38" s="476"/>
    </row>
    <row r="39" spans="1:14">
      <c r="A39" s="450"/>
      <c r="B39" s="474"/>
      <c r="C39" s="474"/>
      <c r="D39" s="124" t="s">
        <v>1005</v>
      </c>
      <c r="E39" s="452">
        <v>0.11</v>
      </c>
      <c r="F39" s="125" t="s">
        <v>185</v>
      </c>
      <c r="G39" s="124" t="s">
        <v>939</v>
      </c>
      <c r="H39" s="125" t="s">
        <v>187</v>
      </c>
      <c r="I39" s="125" t="s">
        <v>187</v>
      </c>
      <c r="J39" s="125" t="s">
        <v>187</v>
      </c>
      <c r="K39" s="1457" t="s">
        <v>928</v>
      </c>
      <c r="L39" s="1457"/>
      <c r="M39" s="1457"/>
      <c r="N39" s="476"/>
    </row>
    <row r="40" spans="1:14">
      <c r="A40" s="450"/>
      <c r="B40" s="474"/>
      <c r="C40" s="474"/>
      <c r="D40" s="124" t="s">
        <v>1006</v>
      </c>
      <c r="E40" s="452">
        <v>0.09</v>
      </c>
      <c r="F40" s="125" t="s">
        <v>406</v>
      </c>
      <c r="G40" s="124" t="s">
        <v>939</v>
      </c>
      <c r="H40" s="125" t="s">
        <v>187</v>
      </c>
      <c r="I40" s="125" t="s">
        <v>187</v>
      </c>
      <c r="J40" s="125" t="s">
        <v>187</v>
      </c>
      <c r="K40" s="1457" t="s">
        <v>928</v>
      </c>
      <c r="L40" s="1457"/>
      <c r="M40" s="1457"/>
      <c r="N40" s="1471" t="s">
        <v>899</v>
      </c>
    </row>
    <row r="41" spans="1:14">
      <c r="A41" s="450"/>
      <c r="B41" s="474"/>
      <c r="C41" s="474"/>
      <c r="D41" s="124" t="s">
        <v>1007</v>
      </c>
      <c r="E41" s="452">
        <v>0.05</v>
      </c>
      <c r="F41" s="125" t="s">
        <v>406</v>
      </c>
      <c r="G41" s="124" t="s">
        <v>939</v>
      </c>
      <c r="H41" s="125" t="s">
        <v>187</v>
      </c>
      <c r="I41" s="125" t="s">
        <v>187</v>
      </c>
      <c r="J41" s="125" t="s">
        <v>187</v>
      </c>
      <c r="K41" s="1457" t="s">
        <v>928</v>
      </c>
      <c r="L41" s="1457"/>
      <c r="M41" s="1457"/>
      <c r="N41" s="1471"/>
    </row>
    <row r="42" spans="1:14">
      <c r="A42" s="450"/>
      <c r="B42" s="474"/>
      <c r="C42" s="474"/>
      <c r="D42" s="124" t="s">
        <v>1008</v>
      </c>
      <c r="E42" s="452">
        <v>0.05</v>
      </c>
      <c r="F42" s="125" t="s">
        <v>406</v>
      </c>
      <c r="G42" s="124" t="s">
        <v>939</v>
      </c>
      <c r="H42" s="125" t="s">
        <v>187</v>
      </c>
      <c r="I42" s="125" t="s">
        <v>187</v>
      </c>
      <c r="J42" s="125" t="s">
        <v>187</v>
      </c>
      <c r="K42" s="1457" t="s">
        <v>928</v>
      </c>
      <c r="L42" s="1457"/>
      <c r="M42" s="1457"/>
      <c r="N42" s="476"/>
    </row>
    <row r="43" spans="1:14" ht="41.65" customHeight="1">
      <c r="A43" s="450"/>
      <c r="B43" s="474"/>
      <c r="C43" s="474"/>
      <c r="D43" s="124" t="s">
        <v>1009</v>
      </c>
      <c r="E43" s="452">
        <v>0.05</v>
      </c>
      <c r="F43" s="125" t="s">
        <v>406</v>
      </c>
      <c r="G43" s="124" t="s">
        <v>939</v>
      </c>
      <c r="H43" s="125" t="s">
        <v>187</v>
      </c>
      <c r="I43" s="125" t="s">
        <v>187</v>
      </c>
      <c r="J43" s="125" t="s">
        <v>187</v>
      </c>
      <c r="K43" s="1475" t="s">
        <v>1019</v>
      </c>
      <c r="L43" s="1475"/>
      <c r="M43" s="1475"/>
      <c r="N43" s="476"/>
    </row>
    <row r="44" spans="1:14">
      <c r="A44" s="450"/>
      <c r="B44" s="474"/>
      <c r="C44" s="474"/>
      <c r="D44" s="124" t="s">
        <v>1010</v>
      </c>
      <c r="E44" s="452">
        <v>0.04</v>
      </c>
      <c r="F44" s="125" t="s">
        <v>406</v>
      </c>
      <c r="G44" s="124" t="s">
        <v>939</v>
      </c>
      <c r="H44" s="125" t="s">
        <v>187</v>
      </c>
      <c r="I44" s="125" t="s">
        <v>187</v>
      </c>
      <c r="J44" s="125" t="s">
        <v>187</v>
      </c>
      <c r="K44" s="1457" t="s">
        <v>928</v>
      </c>
      <c r="L44" s="1457"/>
      <c r="M44" s="1457"/>
      <c r="N44" s="476"/>
    </row>
    <row r="45" spans="1:14">
      <c r="A45" s="450"/>
      <c r="B45" s="474"/>
      <c r="C45" s="474"/>
      <c r="D45" s="124" t="s">
        <v>1011</v>
      </c>
      <c r="E45" s="452">
        <v>0.02</v>
      </c>
      <c r="F45" s="125" t="s">
        <v>406</v>
      </c>
      <c r="G45" s="124" t="s">
        <v>939</v>
      </c>
      <c r="H45" s="125" t="s">
        <v>187</v>
      </c>
      <c r="I45" s="125" t="s">
        <v>187</v>
      </c>
      <c r="J45" s="125" t="s">
        <v>187</v>
      </c>
      <c r="K45" s="1457" t="s">
        <v>928</v>
      </c>
      <c r="L45" s="1457"/>
      <c r="M45" s="1457"/>
      <c r="N45" s="476"/>
    </row>
    <row r="46" spans="1:14">
      <c r="A46" s="450"/>
      <c r="B46" s="474"/>
      <c r="C46" s="474"/>
      <c r="D46" s="124" t="s">
        <v>1012</v>
      </c>
      <c r="E46" s="452">
        <v>0.02</v>
      </c>
      <c r="F46" s="125" t="s">
        <v>406</v>
      </c>
      <c r="G46" s="124" t="s">
        <v>939</v>
      </c>
      <c r="H46" s="125" t="s">
        <v>187</v>
      </c>
      <c r="I46" s="125" t="s">
        <v>187</v>
      </c>
      <c r="J46" s="125" t="s">
        <v>187</v>
      </c>
      <c r="K46" s="1457" t="s">
        <v>928</v>
      </c>
      <c r="L46" s="1457"/>
      <c r="M46" s="1457"/>
      <c r="N46" s="476"/>
    </row>
    <row r="47" spans="1:14">
      <c r="A47" s="450"/>
      <c r="B47" s="474"/>
      <c r="C47" s="474"/>
      <c r="D47" s="124" t="s">
        <v>1013</v>
      </c>
      <c r="E47" s="452">
        <v>0.02</v>
      </c>
      <c r="F47" s="125" t="s">
        <v>406</v>
      </c>
      <c r="G47" s="124" t="s">
        <v>939</v>
      </c>
      <c r="H47" s="125" t="s">
        <v>187</v>
      </c>
      <c r="I47" s="125" t="s">
        <v>187</v>
      </c>
      <c r="J47" s="125" t="s">
        <v>187</v>
      </c>
      <c r="K47" s="1457" t="s">
        <v>928</v>
      </c>
      <c r="L47" s="1457"/>
      <c r="M47" s="1457"/>
      <c r="N47" s="480"/>
    </row>
    <row r="48" spans="1:14" ht="27" customHeight="1">
      <c r="A48" s="1467">
        <v>16</v>
      </c>
      <c r="B48" s="1452" t="s">
        <v>851</v>
      </c>
      <c r="C48" s="1474" t="s">
        <v>242</v>
      </c>
      <c r="D48" s="127" t="s">
        <v>1014</v>
      </c>
      <c r="E48" s="457">
        <v>0.56999999999999995</v>
      </c>
      <c r="F48" s="128" t="s">
        <v>406</v>
      </c>
      <c r="G48" s="127" t="s">
        <v>1015</v>
      </c>
      <c r="H48" s="128" t="s">
        <v>187</v>
      </c>
      <c r="I48" s="128" t="s">
        <v>187</v>
      </c>
      <c r="J48" s="128" t="s">
        <v>187</v>
      </c>
      <c r="K48" s="1473" t="s">
        <v>1017</v>
      </c>
      <c r="L48" s="1473"/>
      <c r="M48" s="1473"/>
      <c r="N48" s="1446" t="s">
        <v>899</v>
      </c>
    </row>
    <row r="49" spans="1:14" ht="33" customHeight="1">
      <c r="A49" s="1467"/>
      <c r="B49" s="1452"/>
      <c r="C49" s="1474"/>
      <c r="D49" s="127" t="s">
        <v>1016</v>
      </c>
      <c r="E49" s="457">
        <v>0.43</v>
      </c>
      <c r="F49" s="128" t="s">
        <v>916</v>
      </c>
      <c r="G49" s="127" t="s">
        <v>1015</v>
      </c>
      <c r="H49" s="128" t="s">
        <v>187</v>
      </c>
      <c r="I49" s="128" t="s">
        <v>187</v>
      </c>
      <c r="J49" s="128" t="s">
        <v>187</v>
      </c>
      <c r="K49" s="1476" t="s">
        <v>1018</v>
      </c>
      <c r="L49" s="1476"/>
      <c r="M49" s="1476"/>
      <c r="N49" s="1448"/>
    </row>
    <row r="50" spans="1:14">
      <c r="A50" s="1"/>
      <c r="E50" s="1"/>
      <c r="J50" s="1"/>
      <c r="N50" s="1"/>
    </row>
    <row r="51" spans="1:14">
      <c r="A51" s="1"/>
      <c r="E51" s="1"/>
      <c r="J51" s="1"/>
      <c r="N51" s="1"/>
    </row>
    <row r="52" spans="1:14">
      <c r="A52" s="481" t="s">
        <v>2015</v>
      </c>
    </row>
    <row r="54" spans="1:14" ht="12" thickBot="1">
      <c r="A54" s="38" t="s">
        <v>0</v>
      </c>
      <c r="B54" s="38" t="s">
        <v>160</v>
      </c>
    </row>
    <row r="55" spans="1:14">
      <c r="A55" s="482">
        <v>1</v>
      </c>
      <c r="B55" s="483" t="s">
        <v>1134</v>
      </c>
    </row>
    <row r="56" spans="1:14">
      <c r="A56" s="484">
        <v>2</v>
      </c>
      <c r="B56" s="485" t="s">
        <v>1135</v>
      </c>
    </row>
    <row r="57" spans="1:14">
      <c r="A57" s="482">
        <v>3</v>
      </c>
      <c r="B57" s="483" t="s">
        <v>1136</v>
      </c>
    </row>
    <row r="58" spans="1:14">
      <c r="A58" s="484">
        <v>4</v>
      </c>
      <c r="B58" s="485" t="s">
        <v>1138</v>
      </c>
    </row>
    <row r="59" spans="1:14">
      <c r="A59" s="482">
        <v>5</v>
      </c>
      <c r="B59" s="483" t="s">
        <v>1139</v>
      </c>
    </row>
    <row r="60" spans="1:14">
      <c r="A60" s="484">
        <v>6</v>
      </c>
      <c r="B60" s="485" t="s">
        <v>1137</v>
      </c>
    </row>
  </sheetData>
  <autoFilter ref="B1:N49">
    <filterColumn colId="9" showButton="0"/>
    <filterColumn colId="10" showButton="0"/>
  </autoFilter>
  <mergeCells count="101">
    <mergeCell ref="K48:M48"/>
    <mergeCell ref="N48:N49"/>
    <mergeCell ref="A48:A49"/>
    <mergeCell ref="B48:B49"/>
    <mergeCell ref="C48:C49"/>
    <mergeCell ref="N40:N41"/>
    <mergeCell ref="K38:M38"/>
    <mergeCell ref="K39:M39"/>
    <mergeCell ref="K40:M40"/>
    <mergeCell ref="K41:M41"/>
    <mergeCell ref="K42:M42"/>
    <mergeCell ref="K43:M43"/>
    <mergeCell ref="K44:M44"/>
    <mergeCell ref="K45:M45"/>
    <mergeCell ref="K46:M46"/>
    <mergeCell ref="K47:M47"/>
    <mergeCell ref="K49:M49"/>
    <mergeCell ref="A36:A37"/>
    <mergeCell ref="B36:B37"/>
    <mergeCell ref="C36:C37"/>
    <mergeCell ref="K36:M36"/>
    <mergeCell ref="N36:N37"/>
    <mergeCell ref="K37:M37"/>
    <mergeCell ref="N14:N15"/>
    <mergeCell ref="N16:N19"/>
    <mergeCell ref="N21:N22"/>
    <mergeCell ref="N24:N26"/>
    <mergeCell ref="N27:N30"/>
    <mergeCell ref="N32:N33"/>
    <mergeCell ref="N34:N35"/>
    <mergeCell ref="A24:A26"/>
    <mergeCell ref="A27:A30"/>
    <mergeCell ref="A32:A33"/>
    <mergeCell ref="A34:A35"/>
    <mergeCell ref="B27:B30"/>
    <mergeCell ref="C27:C30"/>
    <mergeCell ref="K27:M27"/>
    <mergeCell ref="K29:M29"/>
    <mergeCell ref="K28:M28"/>
    <mergeCell ref="K30:M30"/>
    <mergeCell ref="B32:B33"/>
    <mergeCell ref="K3:M3"/>
    <mergeCell ref="K4:M4"/>
    <mergeCell ref="K5:M5"/>
    <mergeCell ref="K6:M6"/>
    <mergeCell ref="K7:M7"/>
    <mergeCell ref="K8:M8"/>
    <mergeCell ref="K9:M9"/>
    <mergeCell ref="B8:B9"/>
    <mergeCell ref="C8:C9"/>
    <mergeCell ref="A10:A11"/>
    <mergeCell ref="A12:A13"/>
    <mergeCell ref="A14:A15"/>
    <mergeCell ref="A16:A19"/>
    <mergeCell ref="A21:A22"/>
    <mergeCell ref="A2:A7"/>
    <mergeCell ref="A8:A9"/>
    <mergeCell ref="B2:B7"/>
    <mergeCell ref="C2:C7"/>
    <mergeCell ref="K1:M1"/>
    <mergeCell ref="N2:N7"/>
    <mergeCell ref="N8:N9"/>
    <mergeCell ref="N10:N11"/>
    <mergeCell ref="N12:N13"/>
    <mergeCell ref="E17:E19"/>
    <mergeCell ref="K20:M20"/>
    <mergeCell ref="B14:B15"/>
    <mergeCell ref="C14:C15"/>
    <mergeCell ref="B16:B19"/>
    <mergeCell ref="C16:C19"/>
    <mergeCell ref="K14:M14"/>
    <mergeCell ref="K15:M15"/>
    <mergeCell ref="K16:M16"/>
    <mergeCell ref="K18:M18"/>
    <mergeCell ref="B10:B11"/>
    <mergeCell ref="C10:C11"/>
    <mergeCell ref="B12:B13"/>
    <mergeCell ref="C12:C13"/>
    <mergeCell ref="K10:M10"/>
    <mergeCell ref="K11:M11"/>
    <mergeCell ref="K12:M12"/>
    <mergeCell ref="K13:M13"/>
    <mergeCell ref="K2:M2"/>
    <mergeCell ref="B34:B35"/>
    <mergeCell ref="C34:C35"/>
    <mergeCell ref="K34:M34"/>
    <mergeCell ref="K35:M35"/>
    <mergeCell ref="B24:B26"/>
    <mergeCell ref="C24:C26"/>
    <mergeCell ref="K24:M24"/>
    <mergeCell ref="K26:M26"/>
    <mergeCell ref="B21:B22"/>
    <mergeCell ref="C21:C22"/>
    <mergeCell ref="K22:M22"/>
    <mergeCell ref="K25:M25"/>
    <mergeCell ref="K31:M31"/>
    <mergeCell ref="C32:C33"/>
    <mergeCell ref="K32:M32"/>
    <mergeCell ref="K33:M33"/>
    <mergeCell ref="K21:M21"/>
    <mergeCell ref="K23:M23"/>
  </mergeCells>
  <hyperlinks>
    <hyperlink ref="J10" r:id="rId1"/>
    <hyperlink ref="J3"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8"/>
  <sheetViews>
    <sheetView showGridLines="0" view="pageBreakPreview" zoomScale="56" zoomScaleNormal="100" zoomScaleSheetLayoutView="80" workbookViewId="0">
      <pane ySplit="5" topLeftCell="A6" activePane="bottomLeft" state="frozen"/>
      <selection activeCell="I18" sqref="I18"/>
      <selection pane="bottomLeft" activeCell="I18" sqref="I18"/>
    </sheetView>
  </sheetViews>
  <sheetFormatPr baseColWidth="10" defaultColWidth="9.7109375" defaultRowHeight="11.25"/>
  <cols>
    <col min="1" max="1" width="17.7109375" style="442" bestFit="1" customWidth="1"/>
    <col min="2" max="2" width="17.7109375" style="442" customWidth="1"/>
    <col min="3" max="3" width="18.85546875" style="442" customWidth="1"/>
    <col min="4" max="4" width="14.7109375" style="442" customWidth="1"/>
    <col min="5" max="7" width="14.7109375" style="445" customWidth="1"/>
    <col min="8" max="8" width="14.7109375" style="442" customWidth="1"/>
    <col min="9" max="9" width="14.7109375" style="446" customWidth="1"/>
    <col min="10" max="10" width="14.7109375" style="448" customWidth="1"/>
    <col min="11" max="11" width="14.7109375" style="442" customWidth="1"/>
    <col min="12" max="12" width="14.7109375" style="445" customWidth="1"/>
    <col min="13" max="13" width="14.7109375" style="442" customWidth="1"/>
    <col min="14" max="14" width="14.7109375" style="445" customWidth="1"/>
    <col min="15" max="15" width="16.7109375" style="445" customWidth="1"/>
    <col min="16" max="16" width="14.7109375" style="445" customWidth="1"/>
    <col min="17" max="20" width="14.7109375" style="442" customWidth="1"/>
    <col min="21" max="21" width="16.28515625" style="442" bestFit="1" customWidth="1"/>
    <col min="22" max="22" width="10.85546875" style="442" bestFit="1" customWidth="1"/>
    <col min="23" max="24" width="12" style="442" customWidth="1"/>
    <col min="25" max="25" width="30" style="442" customWidth="1"/>
    <col min="26" max="26" width="34.85546875" style="442" customWidth="1"/>
    <col min="27" max="16384" width="9.7109375" style="442"/>
  </cols>
  <sheetData>
    <row r="1" spans="1:26" ht="24.75" customHeight="1">
      <c r="A1" s="1481" t="s">
        <v>1231</v>
      </c>
      <c r="B1" s="1481"/>
      <c r="C1" s="1481"/>
      <c r="D1" s="1481"/>
      <c r="E1" s="1481"/>
      <c r="F1" s="1481"/>
      <c r="G1" s="1481"/>
      <c r="H1" s="1481"/>
      <c r="I1" s="1481"/>
      <c r="J1" s="1481"/>
      <c r="K1" s="1481"/>
      <c r="L1" s="1481"/>
      <c r="M1" s="1481"/>
      <c r="N1" s="1481"/>
      <c r="O1" s="1481"/>
      <c r="P1" s="1481"/>
      <c r="Q1" s="1481"/>
      <c r="R1" s="1481"/>
      <c r="S1" s="1481"/>
      <c r="T1" s="1481"/>
      <c r="U1" s="1481"/>
      <c r="V1" s="1481"/>
      <c r="W1" s="1481"/>
      <c r="X1" s="1481"/>
      <c r="Y1" s="1481"/>
      <c r="Z1" s="1481"/>
    </row>
    <row r="3" spans="1:26" ht="23.25" customHeight="1">
      <c r="A3" s="1482" t="s">
        <v>305</v>
      </c>
      <c r="B3" s="1482" t="s">
        <v>326</v>
      </c>
      <c r="C3" s="1482" t="s">
        <v>33</v>
      </c>
      <c r="D3" s="1482"/>
      <c r="E3" s="1482"/>
      <c r="F3" s="1482"/>
      <c r="G3" s="1482"/>
      <c r="H3" s="1482"/>
      <c r="I3" s="1482" t="s">
        <v>327</v>
      </c>
      <c r="J3" s="1482"/>
      <c r="K3" s="1482"/>
      <c r="L3" s="1482"/>
      <c r="M3" s="1482"/>
      <c r="N3" s="1482" t="s">
        <v>328</v>
      </c>
      <c r="O3" s="1482"/>
      <c r="P3" s="1482"/>
      <c r="Q3" s="1482" t="s">
        <v>34</v>
      </c>
      <c r="R3" s="1482"/>
      <c r="S3" s="1482"/>
      <c r="T3" s="1482" t="s">
        <v>35</v>
      </c>
      <c r="U3" s="1482" t="s">
        <v>36</v>
      </c>
      <c r="V3" s="1482"/>
      <c r="W3" s="1482" t="s">
        <v>37</v>
      </c>
      <c r="X3" s="1482"/>
      <c r="Y3" s="1482" t="s">
        <v>329</v>
      </c>
      <c r="Z3" s="1482" t="s">
        <v>330</v>
      </c>
    </row>
    <row r="4" spans="1:26" ht="27" customHeight="1">
      <c r="A4" s="1482"/>
      <c r="B4" s="1482"/>
      <c r="C4" s="1482"/>
      <c r="D4" s="1482"/>
      <c r="E4" s="1482"/>
      <c r="F4" s="1482"/>
      <c r="G4" s="1482"/>
      <c r="H4" s="1482"/>
      <c r="I4" s="1482"/>
      <c r="J4" s="1482"/>
      <c r="K4" s="1482"/>
      <c r="L4" s="1482"/>
      <c r="M4" s="1482"/>
      <c r="N4" s="1482"/>
      <c r="O4" s="1482"/>
      <c r="P4" s="1482"/>
      <c r="Q4" s="1482" t="s">
        <v>38</v>
      </c>
      <c r="R4" s="1482"/>
      <c r="S4" s="1482" t="s">
        <v>39</v>
      </c>
      <c r="T4" s="1482"/>
      <c r="U4" s="1482"/>
      <c r="V4" s="1482"/>
      <c r="W4" s="1482"/>
      <c r="X4" s="1482"/>
      <c r="Y4" s="1482"/>
      <c r="Z4" s="1482"/>
    </row>
    <row r="5" spans="1:26" ht="84" customHeight="1">
      <c r="A5" s="1482"/>
      <c r="B5" s="1482"/>
      <c r="C5" s="90" t="s">
        <v>331</v>
      </c>
      <c r="D5" s="90" t="s">
        <v>332</v>
      </c>
      <c r="E5" s="91" t="s">
        <v>40</v>
      </c>
      <c r="F5" s="91" t="s">
        <v>41</v>
      </c>
      <c r="G5" s="91" t="s">
        <v>42</v>
      </c>
      <c r="H5" s="90" t="s">
        <v>43</v>
      </c>
      <c r="I5" s="90" t="s">
        <v>333</v>
      </c>
      <c r="J5" s="91" t="s">
        <v>44</v>
      </c>
      <c r="K5" s="90" t="s">
        <v>334</v>
      </c>
      <c r="L5" s="91" t="s">
        <v>335</v>
      </c>
      <c r="M5" s="90" t="s">
        <v>336</v>
      </c>
      <c r="N5" s="91" t="s">
        <v>45</v>
      </c>
      <c r="O5" s="91" t="s">
        <v>46</v>
      </c>
      <c r="P5" s="91" t="s">
        <v>47</v>
      </c>
      <c r="Q5" s="90" t="s">
        <v>337</v>
      </c>
      <c r="R5" s="90" t="s">
        <v>338</v>
      </c>
      <c r="S5" s="1482"/>
      <c r="T5" s="1482"/>
      <c r="U5" s="90" t="s">
        <v>48</v>
      </c>
      <c r="V5" s="90" t="s">
        <v>49</v>
      </c>
      <c r="W5" s="90" t="s">
        <v>339</v>
      </c>
      <c r="X5" s="90" t="s">
        <v>340</v>
      </c>
      <c r="Y5" s="1482"/>
      <c r="Z5" s="1482"/>
    </row>
    <row r="6" spans="1:26" s="443" customFormat="1" ht="63" customHeight="1">
      <c r="A6" s="7" t="s">
        <v>341</v>
      </c>
      <c r="B6" s="7" t="s">
        <v>342</v>
      </c>
      <c r="C6" s="7" t="s">
        <v>50</v>
      </c>
      <c r="D6" s="7" t="s">
        <v>51</v>
      </c>
      <c r="E6" s="92" t="s">
        <v>341</v>
      </c>
      <c r="F6" s="92">
        <v>43517</v>
      </c>
      <c r="G6" s="92">
        <v>44612</v>
      </c>
      <c r="H6" s="7" t="s">
        <v>52</v>
      </c>
      <c r="I6" s="7" t="s">
        <v>341</v>
      </c>
      <c r="J6" s="92" t="s">
        <v>341</v>
      </c>
      <c r="K6" s="7" t="s">
        <v>341</v>
      </c>
      <c r="L6" s="92">
        <v>43517</v>
      </c>
      <c r="M6" s="7"/>
      <c r="N6" s="92">
        <v>44612</v>
      </c>
      <c r="O6" s="92"/>
      <c r="P6" s="92" t="s">
        <v>343</v>
      </c>
      <c r="Q6" s="7">
        <v>222.75</v>
      </c>
      <c r="R6" s="7" t="s">
        <v>31</v>
      </c>
      <c r="S6" s="7" t="s">
        <v>31</v>
      </c>
      <c r="T6" s="7" t="s">
        <v>54</v>
      </c>
      <c r="U6" s="7" t="s">
        <v>15</v>
      </c>
      <c r="V6" s="7" t="s">
        <v>55</v>
      </c>
      <c r="W6" s="7">
        <v>100</v>
      </c>
      <c r="X6" s="7">
        <v>100</v>
      </c>
      <c r="Y6" s="7" t="s">
        <v>344</v>
      </c>
      <c r="Z6" s="7" t="s">
        <v>345</v>
      </c>
    </row>
    <row r="7" spans="1:26" s="443" customFormat="1" ht="43.5" customHeight="1">
      <c r="A7" s="1478" t="s">
        <v>56</v>
      </c>
      <c r="B7" s="1478" t="s">
        <v>346</v>
      </c>
      <c r="C7" s="1478" t="s">
        <v>50</v>
      </c>
      <c r="D7" s="1478" t="s">
        <v>51</v>
      </c>
      <c r="E7" s="1480" t="s">
        <v>347</v>
      </c>
      <c r="F7" s="1480">
        <v>39548</v>
      </c>
      <c r="G7" s="1480">
        <v>44546</v>
      </c>
      <c r="H7" s="1478" t="s">
        <v>52</v>
      </c>
      <c r="I7" s="1478" t="s">
        <v>53</v>
      </c>
      <c r="J7" s="1480" t="s">
        <v>347</v>
      </c>
      <c r="K7" s="1478" t="s">
        <v>31</v>
      </c>
      <c r="L7" s="1480">
        <v>39548</v>
      </c>
      <c r="M7" s="1478"/>
      <c r="N7" s="1480">
        <v>44911</v>
      </c>
      <c r="O7" s="1480">
        <v>43451</v>
      </c>
      <c r="P7" s="93" t="s">
        <v>343</v>
      </c>
      <c r="Q7" s="32">
        <v>1234.6300000000001</v>
      </c>
      <c r="R7" s="32" t="s">
        <v>31</v>
      </c>
      <c r="S7" s="32" t="s">
        <v>31</v>
      </c>
      <c r="T7" s="32" t="s">
        <v>54</v>
      </c>
      <c r="U7" s="32" t="s">
        <v>348</v>
      </c>
      <c r="V7" s="32" t="s">
        <v>55</v>
      </c>
      <c r="W7" s="32">
        <v>75</v>
      </c>
      <c r="X7" s="32">
        <v>75</v>
      </c>
      <c r="Y7" s="32" t="s">
        <v>344</v>
      </c>
      <c r="Z7" s="32" t="s">
        <v>349</v>
      </c>
    </row>
    <row r="8" spans="1:26" s="443" customFormat="1" ht="13.9" customHeight="1">
      <c r="A8" s="1478"/>
      <c r="B8" s="1478"/>
      <c r="C8" s="1478"/>
      <c r="D8" s="1478"/>
      <c r="E8" s="1480"/>
      <c r="F8" s="1480"/>
      <c r="G8" s="1480"/>
      <c r="H8" s="1478"/>
      <c r="I8" s="1478"/>
      <c r="J8" s="1480"/>
      <c r="K8" s="1478"/>
      <c r="L8" s="1480"/>
      <c r="M8" s="1478"/>
      <c r="N8" s="1480"/>
      <c r="O8" s="1480"/>
      <c r="P8" s="94"/>
      <c r="Q8" s="95"/>
      <c r="R8" s="95"/>
      <c r="S8" s="95"/>
      <c r="T8" s="95"/>
      <c r="U8" s="95" t="s">
        <v>57</v>
      </c>
      <c r="V8" s="95" t="s">
        <v>58</v>
      </c>
      <c r="W8" s="95">
        <v>25</v>
      </c>
      <c r="X8" s="95">
        <v>25</v>
      </c>
      <c r="Y8" s="95"/>
      <c r="Z8" s="95"/>
    </row>
    <row r="9" spans="1:26" s="443" customFormat="1" ht="56.25">
      <c r="A9" s="7" t="s">
        <v>59</v>
      </c>
      <c r="B9" s="7" t="s">
        <v>60</v>
      </c>
      <c r="C9" s="7" t="s">
        <v>50</v>
      </c>
      <c r="D9" s="7" t="s">
        <v>51</v>
      </c>
      <c r="E9" s="92" t="s">
        <v>347</v>
      </c>
      <c r="F9" s="92">
        <v>39905</v>
      </c>
      <c r="G9" s="92">
        <v>42095</v>
      </c>
      <c r="H9" s="7" t="s">
        <v>61</v>
      </c>
      <c r="I9" s="7" t="s">
        <v>53</v>
      </c>
      <c r="J9" s="92" t="s">
        <v>347</v>
      </c>
      <c r="K9" s="7" t="s">
        <v>62</v>
      </c>
      <c r="L9" s="92">
        <v>39905</v>
      </c>
      <c r="M9" s="7"/>
      <c r="N9" s="92">
        <v>42095</v>
      </c>
      <c r="O9" s="92" t="s">
        <v>61</v>
      </c>
      <c r="P9" s="92" t="s">
        <v>343</v>
      </c>
      <c r="Q9" s="7" t="s">
        <v>63</v>
      </c>
      <c r="R9" s="7" t="s">
        <v>31</v>
      </c>
      <c r="S9" s="7" t="s">
        <v>31</v>
      </c>
      <c r="T9" s="7" t="s">
        <v>54</v>
      </c>
      <c r="U9" s="7" t="s">
        <v>64</v>
      </c>
      <c r="V9" s="7" t="s">
        <v>55</v>
      </c>
      <c r="W9" s="7">
        <v>100</v>
      </c>
      <c r="X9" s="7">
        <v>100</v>
      </c>
      <c r="Y9" s="7" t="s">
        <v>344</v>
      </c>
      <c r="Z9" s="7" t="s">
        <v>350</v>
      </c>
    </row>
    <row r="10" spans="1:26" s="443" customFormat="1" ht="96.75" customHeight="1">
      <c r="A10" s="32" t="s">
        <v>351</v>
      </c>
      <c r="B10" s="32" t="s">
        <v>65</v>
      </c>
      <c r="C10" s="32" t="s">
        <v>50</v>
      </c>
      <c r="D10" s="32" t="s">
        <v>51</v>
      </c>
      <c r="E10" s="93" t="s">
        <v>351</v>
      </c>
      <c r="F10" s="93">
        <v>42262</v>
      </c>
      <c r="G10" s="93">
        <v>44691</v>
      </c>
      <c r="H10" s="32" t="s">
        <v>52</v>
      </c>
      <c r="I10" s="32" t="s">
        <v>53</v>
      </c>
      <c r="J10" s="93" t="s">
        <v>351</v>
      </c>
      <c r="K10" s="32" t="s">
        <v>351</v>
      </c>
      <c r="L10" s="93">
        <v>42262</v>
      </c>
      <c r="M10" s="32"/>
      <c r="N10" s="93">
        <v>44088</v>
      </c>
      <c r="O10" s="93">
        <v>43358</v>
      </c>
      <c r="P10" s="93" t="s">
        <v>343</v>
      </c>
      <c r="Q10" s="32">
        <v>119.2</v>
      </c>
      <c r="R10" s="32" t="s">
        <v>31</v>
      </c>
      <c r="S10" s="32" t="s">
        <v>31</v>
      </c>
      <c r="T10" s="32" t="s">
        <v>54</v>
      </c>
      <c r="U10" s="32" t="s">
        <v>66</v>
      </c>
      <c r="V10" s="32" t="s">
        <v>55</v>
      </c>
      <c r="W10" s="32">
        <v>100</v>
      </c>
      <c r="X10" s="32">
        <v>100</v>
      </c>
      <c r="Y10" s="32" t="s">
        <v>344</v>
      </c>
      <c r="Z10" s="32" t="s">
        <v>352</v>
      </c>
    </row>
    <row r="11" spans="1:26" s="443" customFormat="1" ht="13.9" customHeight="1">
      <c r="A11" s="1477" t="s">
        <v>67</v>
      </c>
      <c r="B11" s="1477" t="s">
        <v>68</v>
      </c>
      <c r="C11" s="1477" t="s">
        <v>69</v>
      </c>
      <c r="D11" s="1477" t="s">
        <v>119</v>
      </c>
      <c r="E11" s="92">
        <v>27989</v>
      </c>
      <c r="F11" s="92">
        <v>27997</v>
      </c>
      <c r="G11" s="92">
        <v>46277</v>
      </c>
      <c r="H11" s="7" t="s">
        <v>52</v>
      </c>
      <c r="I11" s="7" t="s">
        <v>70</v>
      </c>
      <c r="J11" s="92">
        <v>27989</v>
      </c>
      <c r="K11" s="7" t="s">
        <v>71</v>
      </c>
      <c r="L11" s="92">
        <v>27997</v>
      </c>
      <c r="M11" s="7"/>
      <c r="N11" s="92" t="s">
        <v>353</v>
      </c>
      <c r="O11" s="92">
        <v>37147</v>
      </c>
      <c r="P11" s="92">
        <v>46277</v>
      </c>
      <c r="Q11" s="7">
        <v>38</v>
      </c>
      <c r="R11" s="7" t="s">
        <v>31</v>
      </c>
      <c r="S11" s="7">
        <v>38</v>
      </c>
      <c r="T11" s="7" t="s">
        <v>72</v>
      </c>
      <c r="U11" s="7" t="s">
        <v>73</v>
      </c>
      <c r="V11" s="7" t="s">
        <v>58</v>
      </c>
      <c r="W11" s="7">
        <v>50</v>
      </c>
      <c r="X11" s="7">
        <v>50</v>
      </c>
      <c r="Y11" s="7" t="s">
        <v>344</v>
      </c>
      <c r="Z11" s="7" t="s">
        <v>354</v>
      </c>
    </row>
    <row r="12" spans="1:26" s="443" customFormat="1" ht="13.9" customHeight="1">
      <c r="A12" s="1477"/>
      <c r="B12" s="1477"/>
      <c r="C12" s="1477"/>
      <c r="D12" s="1477"/>
      <c r="E12" s="92"/>
      <c r="F12" s="92"/>
      <c r="G12" s="92"/>
      <c r="H12" s="7"/>
      <c r="I12" s="7"/>
      <c r="J12" s="92"/>
      <c r="K12" s="7"/>
      <c r="L12" s="92"/>
      <c r="M12" s="7"/>
      <c r="N12" s="92"/>
      <c r="O12" s="92"/>
      <c r="P12" s="92"/>
      <c r="Q12" s="7"/>
      <c r="R12" s="7"/>
      <c r="S12" s="7"/>
      <c r="T12" s="7"/>
      <c r="U12" s="7" t="s">
        <v>74</v>
      </c>
      <c r="V12" s="7" t="s">
        <v>55</v>
      </c>
      <c r="W12" s="7">
        <v>25.5</v>
      </c>
      <c r="X12" s="7">
        <v>25.5</v>
      </c>
      <c r="Y12" s="7"/>
      <c r="Z12" s="7"/>
    </row>
    <row r="13" spans="1:26" s="443" customFormat="1" ht="13.9" customHeight="1">
      <c r="A13" s="1477"/>
      <c r="B13" s="1477"/>
      <c r="C13" s="1477"/>
      <c r="D13" s="1477"/>
      <c r="E13" s="92"/>
      <c r="F13" s="92"/>
      <c r="G13" s="92"/>
      <c r="H13" s="7"/>
      <c r="I13" s="7"/>
      <c r="J13" s="92"/>
      <c r="K13" s="7"/>
      <c r="L13" s="92"/>
      <c r="M13" s="7"/>
      <c r="N13" s="92"/>
      <c r="O13" s="92"/>
      <c r="P13" s="92"/>
      <c r="Q13" s="7"/>
      <c r="R13" s="7"/>
      <c r="S13" s="7"/>
      <c r="T13" s="7"/>
      <c r="U13" s="7" t="s">
        <v>75</v>
      </c>
      <c r="V13" s="7" t="s">
        <v>58</v>
      </c>
      <c r="W13" s="7">
        <v>24.5</v>
      </c>
      <c r="X13" s="7">
        <v>24.5</v>
      </c>
      <c r="Y13" s="7"/>
      <c r="Z13" s="7"/>
    </row>
    <row r="14" spans="1:26" s="443" customFormat="1" ht="13.9" customHeight="1">
      <c r="A14" s="1479" t="s">
        <v>76</v>
      </c>
      <c r="B14" s="1479" t="s">
        <v>77</v>
      </c>
      <c r="C14" s="1480" t="s">
        <v>69</v>
      </c>
      <c r="D14" s="1480" t="s">
        <v>119</v>
      </c>
      <c r="E14" s="93">
        <v>28317</v>
      </c>
      <c r="F14" s="93">
        <v>28355</v>
      </c>
      <c r="G14" s="93">
        <v>46616</v>
      </c>
      <c r="H14" s="93" t="s">
        <v>52</v>
      </c>
      <c r="I14" s="93" t="s">
        <v>70</v>
      </c>
      <c r="J14" s="93">
        <v>28317</v>
      </c>
      <c r="K14" s="93" t="s">
        <v>78</v>
      </c>
      <c r="L14" s="93">
        <v>28355</v>
      </c>
      <c r="M14" s="93"/>
      <c r="N14" s="93" t="s">
        <v>353</v>
      </c>
      <c r="O14" s="93">
        <v>37486</v>
      </c>
      <c r="P14" s="93">
        <v>46616</v>
      </c>
      <c r="Q14" s="93">
        <v>170</v>
      </c>
      <c r="R14" s="93" t="s">
        <v>31</v>
      </c>
      <c r="S14" s="93">
        <v>170</v>
      </c>
      <c r="T14" s="93" t="s">
        <v>79</v>
      </c>
      <c r="U14" s="93" t="s">
        <v>73</v>
      </c>
      <c r="V14" s="93" t="s">
        <v>58</v>
      </c>
      <c r="W14" s="96">
        <v>50</v>
      </c>
      <c r="X14" s="96">
        <v>50</v>
      </c>
      <c r="Y14" s="93" t="s">
        <v>344</v>
      </c>
      <c r="Z14" s="93" t="s">
        <v>354</v>
      </c>
    </row>
    <row r="15" spans="1:26" s="443" customFormat="1" ht="13.9" customHeight="1">
      <c r="A15" s="1479"/>
      <c r="B15" s="1479"/>
      <c r="C15" s="1480"/>
      <c r="D15" s="1480"/>
      <c r="E15" s="93"/>
      <c r="F15" s="93"/>
      <c r="G15" s="93"/>
      <c r="H15" s="93"/>
      <c r="I15" s="93"/>
      <c r="J15" s="93"/>
      <c r="K15" s="93"/>
      <c r="L15" s="93"/>
      <c r="M15" s="93"/>
      <c r="N15" s="93"/>
      <c r="O15" s="93"/>
      <c r="P15" s="93"/>
      <c r="Q15" s="93"/>
      <c r="R15" s="93"/>
      <c r="S15" s="93"/>
      <c r="T15" s="93"/>
      <c r="U15" s="93" t="s">
        <v>74</v>
      </c>
      <c r="V15" s="93" t="s">
        <v>55</v>
      </c>
      <c r="W15" s="96">
        <v>25.5</v>
      </c>
      <c r="X15" s="96">
        <v>25.5</v>
      </c>
      <c r="Y15" s="93"/>
      <c r="Z15" s="93"/>
    </row>
    <row r="16" spans="1:26" s="443" customFormat="1" ht="13.9" customHeight="1">
      <c r="A16" s="1479"/>
      <c r="B16" s="1479"/>
      <c r="C16" s="1480"/>
      <c r="D16" s="1480"/>
      <c r="E16" s="93"/>
      <c r="F16" s="93"/>
      <c r="G16" s="93"/>
      <c r="H16" s="93"/>
      <c r="I16" s="93"/>
      <c r="J16" s="93"/>
      <c r="K16" s="93"/>
      <c r="L16" s="93"/>
      <c r="M16" s="93"/>
      <c r="N16" s="93"/>
      <c r="O16" s="93"/>
      <c r="P16" s="93"/>
      <c r="Q16" s="93"/>
      <c r="R16" s="93"/>
      <c r="S16" s="93"/>
      <c r="T16" s="93"/>
      <c r="U16" s="93" t="s">
        <v>75</v>
      </c>
      <c r="V16" s="93" t="s">
        <v>58</v>
      </c>
      <c r="W16" s="96">
        <v>24.5</v>
      </c>
      <c r="X16" s="96">
        <v>24.5</v>
      </c>
      <c r="Y16" s="93"/>
      <c r="Z16" s="93"/>
    </row>
    <row r="17" spans="1:26" s="443" customFormat="1" ht="13.9" customHeight="1">
      <c r="A17" s="1477" t="s">
        <v>80</v>
      </c>
      <c r="B17" s="1477" t="s">
        <v>81</v>
      </c>
      <c r="C17" s="1477" t="s">
        <v>69</v>
      </c>
      <c r="D17" s="1477" t="s">
        <v>119</v>
      </c>
      <c r="E17" s="92">
        <v>29038</v>
      </c>
      <c r="F17" s="92">
        <v>29110</v>
      </c>
      <c r="G17" s="92">
        <v>47473</v>
      </c>
      <c r="H17" s="7" t="s">
        <v>52</v>
      </c>
      <c r="I17" s="7" t="s">
        <v>70</v>
      </c>
      <c r="J17" s="92">
        <v>29038</v>
      </c>
      <c r="K17" s="7" t="s">
        <v>82</v>
      </c>
      <c r="L17" s="92">
        <v>29110</v>
      </c>
      <c r="M17" s="7"/>
      <c r="N17" s="92" t="s">
        <v>353</v>
      </c>
      <c r="O17" s="92">
        <v>38343</v>
      </c>
      <c r="P17" s="92">
        <v>47473</v>
      </c>
      <c r="Q17" s="7">
        <v>93.2</v>
      </c>
      <c r="R17" s="7" t="s">
        <v>31</v>
      </c>
      <c r="S17" s="7">
        <v>93.2</v>
      </c>
      <c r="T17" s="7" t="s">
        <v>72</v>
      </c>
      <c r="U17" s="7" t="s">
        <v>73</v>
      </c>
      <c r="V17" s="7" t="s">
        <v>58</v>
      </c>
      <c r="W17" s="7">
        <v>50</v>
      </c>
      <c r="X17" s="7">
        <v>50</v>
      </c>
      <c r="Y17" s="7" t="s">
        <v>344</v>
      </c>
      <c r="Z17" s="7" t="s">
        <v>354</v>
      </c>
    </row>
    <row r="18" spans="1:26" s="443" customFormat="1" ht="13.9" customHeight="1">
      <c r="A18" s="1477"/>
      <c r="B18" s="1477"/>
      <c r="C18" s="1477"/>
      <c r="D18" s="1477"/>
      <c r="E18" s="92"/>
      <c r="F18" s="92"/>
      <c r="G18" s="92"/>
      <c r="H18" s="7"/>
      <c r="I18" s="7"/>
      <c r="J18" s="92"/>
      <c r="K18" s="7"/>
      <c r="L18" s="92"/>
      <c r="M18" s="7"/>
      <c r="N18" s="92"/>
      <c r="O18" s="92"/>
      <c r="P18" s="92"/>
      <c r="Q18" s="7"/>
      <c r="R18" s="7"/>
      <c r="S18" s="7"/>
      <c r="T18" s="7"/>
      <c r="U18" s="7" t="s">
        <v>74</v>
      </c>
      <c r="V18" s="7" t="s">
        <v>55</v>
      </c>
      <c r="W18" s="7">
        <v>25.5</v>
      </c>
      <c r="X18" s="7">
        <v>25.5</v>
      </c>
      <c r="Y18" s="7"/>
      <c r="Z18" s="7"/>
    </row>
    <row r="19" spans="1:26" s="443" customFormat="1" ht="13.9" customHeight="1">
      <c r="A19" s="1477"/>
      <c r="B19" s="1477"/>
      <c r="C19" s="1477"/>
      <c r="D19" s="1477"/>
      <c r="E19" s="92"/>
      <c r="F19" s="92"/>
      <c r="G19" s="92"/>
      <c r="H19" s="7"/>
      <c r="I19" s="7"/>
      <c r="J19" s="92"/>
      <c r="K19" s="7"/>
      <c r="L19" s="92"/>
      <c r="M19" s="7"/>
      <c r="N19" s="92"/>
      <c r="O19" s="92"/>
      <c r="P19" s="92"/>
      <c r="Q19" s="7"/>
      <c r="R19" s="7"/>
      <c r="S19" s="7"/>
      <c r="T19" s="7"/>
      <c r="U19" s="7" t="s">
        <v>75</v>
      </c>
      <c r="V19" s="7" t="s">
        <v>58</v>
      </c>
      <c r="W19" s="7">
        <v>24.5</v>
      </c>
      <c r="X19" s="7">
        <v>24.5</v>
      </c>
      <c r="Y19" s="7"/>
      <c r="Z19" s="7"/>
    </row>
    <row r="20" spans="1:26" s="443" customFormat="1" ht="13.9" customHeight="1">
      <c r="A20" s="1478" t="s">
        <v>83</v>
      </c>
      <c r="B20" s="1478" t="s">
        <v>84</v>
      </c>
      <c r="C20" s="1478" t="s">
        <v>69</v>
      </c>
      <c r="D20" s="1478" t="s">
        <v>119</v>
      </c>
      <c r="E20" s="94">
        <v>29315</v>
      </c>
      <c r="F20" s="94">
        <v>29507</v>
      </c>
      <c r="G20" s="94">
        <v>47768</v>
      </c>
      <c r="H20" s="95" t="s">
        <v>52</v>
      </c>
      <c r="I20" s="95" t="s">
        <v>70</v>
      </c>
      <c r="J20" s="94">
        <v>29315</v>
      </c>
      <c r="K20" s="95" t="s">
        <v>85</v>
      </c>
      <c r="L20" s="94">
        <v>29507</v>
      </c>
      <c r="M20" s="95"/>
      <c r="N20" s="94" t="s">
        <v>353</v>
      </c>
      <c r="O20" s="94">
        <v>38638</v>
      </c>
      <c r="P20" s="94">
        <v>47768</v>
      </c>
      <c r="Q20" s="95">
        <v>108.4</v>
      </c>
      <c r="R20" s="95" t="s">
        <v>31</v>
      </c>
      <c r="S20" s="95">
        <v>108.4</v>
      </c>
      <c r="T20" s="95" t="s">
        <v>79</v>
      </c>
      <c r="U20" s="95" t="s">
        <v>73</v>
      </c>
      <c r="V20" s="95" t="s">
        <v>58</v>
      </c>
      <c r="W20" s="95">
        <v>50</v>
      </c>
      <c r="X20" s="95">
        <v>50</v>
      </c>
      <c r="Y20" s="95" t="s">
        <v>344</v>
      </c>
      <c r="Z20" s="95" t="s">
        <v>354</v>
      </c>
    </row>
    <row r="21" spans="1:26" s="443" customFormat="1" ht="13.9" customHeight="1">
      <c r="A21" s="1478"/>
      <c r="B21" s="1478"/>
      <c r="C21" s="1478"/>
      <c r="D21" s="1478"/>
      <c r="E21" s="94"/>
      <c r="F21" s="94"/>
      <c r="G21" s="94"/>
      <c r="H21" s="95"/>
      <c r="I21" s="95"/>
      <c r="J21" s="94"/>
      <c r="K21" s="95"/>
      <c r="L21" s="94"/>
      <c r="M21" s="95"/>
      <c r="N21" s="94"/>
      <c r="O21" s="94"/>
      <c r="P21" s="94"/>
      <c r="Q21" s="95"/>
      <c r="R21" s="95"/>
      <c r="S21" s="95"/>
      <c r="T21" s="95"/>
      <c r="U21" s="95" t="s">
        <v>74</v>
      </c>
      <c r="V21" s="95" t="s">
        <v>55</v>
      </c>
      <c r="W21" s="95">
        <v>25.5</v>
      </c>
      <c r="X21" s="95">
        <v>25.5</v>
      </c>
      <c r="Y21" s="95"/>
      <c r="Z21" s="95"/>
    </row>
    <row r="22" spans="1:26" s="443" customFormat="1" ht="13.9" customHeight="1">
      <c r="A22" s="1478"/>
      <c r="B22" s="1478"/>
      <c r="C22" s="1478"/>
      <c r="D22" s="1478"/>
      <c r="E22" s="94"/>
      <c r="F22" s="94"/>
      <c r="G22" s="94"/>
      <c r="H22" s="95"/>
      <c r="I22" s="95"/>
      <c r="J22" s="94"/>
      <c r="K22" s="95"/>
      <c r="L22" s="94"/>
      <c r="M22" s="95"/>
      <c r="N22" s="94"/>
      <c r="O22" s="94"/>
      <c r="P22" s="94"/>
      <c r="Q22" s="95"/>
      <c r="R22" s="95"/>
      <c r="S22" s="95"/>
      <c r="T22" s="95"/>
      <c r="U22" s="95" t="s">
        <v>75</v>
      </c>
      <c r="V22" s="95" t="s">
        <v>58</v>
      </c>
      <c r="W22" s="95">
        <v>24.5</v>
      </c>
      <c r="X22" s="95">
        <v>24.5</v>
      </c>
      <c r="Y22" s="95"/>
      <c r="Z22" s="95"/>
    </row>
    <row r="23" spans="1:26" s="443" customFormat="1" ht="13.9" customHeight="1">
      <c r="A23" s="1477" t="s">
        <v>86</v>
      </c>
      <c r="B23" s="1477" t="s">
        <v>87</v>
      </c>
      <c r="C23" s="1477" t="s">
        <v>69</v>
      </c>
      <c r="D23" s="1477" t="s">
        <v>119</v>
      </c>
      <c r="E23" s="92">
        <v>29315</v>
      </c>
      <c r="F23" s="92">
        <v>29507</v>
      </c>
      <c r="G23" s="92">
        <v>47768</v>
      </c>
      <c r="H23" s="7" t="s">
        <v>52</v>
      </c>
      <c r="I23" s="7" t="s">
        <v>70</v>
      </c>
      <c r="J23" s="92">
        <v>29315</v>
      </c>
      <c r="K23" s="7" t="s">
        <v>88</v>
      </c>
      <c r="L23" s="92">
        <v>29507</v>
      </c>
      <c r="M23" s="7"/>
      <c r="N23" s="92" t="s">
        <v>353</v>
      </c>
      <c r="O23" s="92">
        <v>38638</v>
      </c>
      <c r="P23" s="92">
        <v>47768</v>
      </c>
      <c r="Q23" s="7">
        <v>185</v>
      </c>
      <c r="R23" s="7" t="s">
        <v>31</v>
      </c>
      <c r="S23" s="7">
        <v>185</v>
      </c>
      <c r="T23" s="7" t="s">
        <v>79</v>
      </c>
      <c r="U23" s="7" t="s">
        <v>73</v>
      </c>
      <c r="V23" s="7" t="s">
        <v>58</v>
      </c>
      <c r="W23" s="7">
        <v>50</v>
      </c>
      <c r="X23" s="7">
        <v>50</v>
      </c>
      <c r="Y23" s="7" t="s">
        <v>344</v>
      </c>
      <c r="Z23" s="7" t="s">
        <v>354</v>
      </c>
    </row>
    <row r="24" spans="1:26" s="443" customFormat="1" ht="13.9" customHeight="1">
      <c r="A24" s="1477"/>
      <c r="B24" s="1477"/>
      <c r="C24" s="1477"/>
      <c r="D24" s="1477"/>
      <c r="E24" s="92"/>
      <c r="F24" s="92"/>
      <c r="G24" s="92"/>
      <c r="H24" s="7"/>
      <c r="I24" s="7"/>
      <c r="J24" s="92"/>
      <c r="K24" s="7"/>
      <c r="L24" s="92"/>
      <c r="M24" s="7"/>
      <c r="N24" s="92"/>
      <c r="O24" s="92"/>
      <c r="P24" s="92"/>
      <c r="Q24" s="7"/>
      <c r="R24" s="7"/>
      <c r="S24" s="7"/>
      <c r="T24" s="7"/>
      <c r="U24" s="7" t="s">
        <v>74</v>
      </c>
      <c r="V24" s="7" t="s">
        <v>55</v>
      </c>
      <c r="W24" s="7">
        <v>25.5</v>
      </c>
      <c r="X24" s="7">
        <v>25.5</v>
      </c>
      <c r="Y24" s="7"/>
      <c r="Z24" s="7"/>
    </row>
    <row r="25" spans="1:26" s="443" customFormat="1" ht="13.9" customHeight="1">
      <c r="A25" s="1477"/>
      <c r="B25" s="1477"/>
      <c r="C25" s="1477"/>
      <c r="D25" s="1477"/>
      <c r="E25" s="92"/>
      <c r="F25" s="92"/>
      <c r="G25" s="92"/>
      <c r="H25" s="7"/>
      <c r="I25" s="7"/>
      <c r="J25" s="92"/>
      <c r="K25" s="7"/>
      <c r="L25" s="92"/>
      <c r="M25" s="7"/>
      <c r="N25" s="92"/>
      <c r="O25" s="92"/>
      <c r="P25" s="92"/>
      <c r="Q25" s="7"/>
      <c r="R25" s="7"/>
      <c r="S25" s="7"/>
      <c r="T25" s="7"/>
      <c r="U25" s="7" t="s">
        <v>75</v>
      </c>
      <c r="V25" s="7" t="s">
        <v>58</v>
      </c>
      <c r="W25" s="7">
        <v>24.5</v>
      </c>
      <c r="X25" s="7">
        <v>24.5</v>
      </c>
      <c r="Y25" s="7"/>
      <c r="Z25" s="7"/>
    </row>
    <row r="26" spans="1:26" s="443" customFormat="1" ht="13.9" customHeight="1">
      <c r="A26" s="1478" t="s">
        <v>89</v>
      </c>
      <c r="B26" s="1478" t="s">
        <v>90</v>
      </c>
      <c r="C26" s="1478" t="s">
        <v>69</v>
      </c>
      <c r="D26" s="1478" t="s">
        <v>119</v>
      </c>
      <c r="E26" s="94">
        <v>29364</v>
      </c>
      <c r="F26" s="94">
        <v>29507</v>
      </c>
      <c r="G26" s="94">
        <v>47768</v>
      </c>
      <c r="H26" s="95" t="s">
        <v>52</v>
      </c>
      <c r="I26" s="95" t="s">
        <v>70</v>
      </c>
      <c r="J26" s="94">
        <v>29364</v>
      </c>
      <c r="K26" s="95" t="s">
        <v>91</v>
      </c>
      <c r="L26" s="94">
        <v>29507</v>
      </c>
      <c r="M26" s="95"/>
      <c r="N26" s="94" t="s">
        <v>353</v>
      </c>
      <c r="O26" s="94">
        <v>38638</v>
      </c>
      <c r="P26" s="94">
        <v>47768</v>
      </c>
      <c r="Q26" s="95">
        <v>263.8</v>
      </c>
      <c r="R26" s="95" t="s">
        <v>31</v>
      </c>
      <c r="S26" s="95">
        <v>263.8</v>
      </c>
      <c r="T26" s="95" t="s">
        <v>92</v>
      </c>
      <c r="U26" s="95" t="s">
        <v>73</v>
      </c>
      <c r="V26" s="95" t="s">
        <v>58</v>
      </c>
      <c r="W26" s="95">
        <v>50</v>
      </c>
      <c r="X26" s="95">
        <v>50</v>
      </c>
      <c r="Y26" s="95" t="s">
        <v>344</v>
      </c>
      <c r="Z26" s="95" t="s">
        <v>354</v>
      </c>
    </row>
    <row r="27" spans="1:26" s="443" customFormat="1" ht="13.9" customHeight="1">
      <c r="A27" s="1478"/>
      <c r="B27" s="1478"/>
      <c r="C27" s="1478"/>
      <c r="D27" s="1478"/>
      <c r="E27" s="94"/>
      <c r="F27" s="94"/>
      <c r="G27" s="94"/>
      <c r="H27" s="95"/>
      <c r="I27" s="95"/>
      <c r="J27" s="94"/>
      <c r="K27" s="95"/>
      <c r="L27" s="94"/>
      <c r="M27" s="95"/>
      <c r="N27" s="94"/>
      <c r="O27" s="94"/>
      <c r="P27" s="94"/>
      <c r="Q27" s="95"/>
      <c r="R27" s="95"/>
      <c r="S27" s="95"/>
      <c r="T27" s="95"/>
      <c r="U27" s="95" t="s">
        <v>74</v>
      </c>
      <c r="V27" s="95" t="s">
        <v>55</v>
      </c>
      <c r="W27" s="95">
        <v>25.5</v>
      </c>
      <c r="X27" s="95">
        <v>25.5</v>
      </c>
      <c r="Y27" s="95"/>
      <c r="Z27" s="95"/>
    </row>
    <row r="28" spans="1:26" s="443" customFormat="1" ht="13.9" customHeight="1">
      <c r="A28" s="1478"/>
      <c r="B28" s="1478"/>
      <c r="C28" s="1478"/>
      <c r="D28" s="1478"/>
      <c r="E28" s="94"/>
      <c r="F28" s="94"/>
      <c r="G28" s="94"/>
      <c r="H28" s="95"/>
      <c r="I28" s="95"/>
      <c r="J28" s="94"/>
      <c r="K28" s="95"/>
      <c r="L28" s="94"/>
      <c r="M28" s="95"/>
      <c r="N28" s="94"/>
      <c r="O28" s="94"/>
      <c r="P28" s="94"/>
      <c r="Q28" s="95"/>
      <c r="R28" s="95"/>
      <c r="S28" s="95"/>
      <c r="T28" s="95"/>
      <c r="U28" s="95" t="s">
        <v>75</v>
      </c>
      <c r="V28" s="95" t="s">
        <v>58</v>
      </c>
      <c r="W28" s="95">
        <v>24.5</v>
      </c>
      <c r="X28" s="95">
        <v>24.5</v>
      </c>
      <c r="Y28" s="95"/>
      <c r="Z28" s="95"/>
    </row>
    <row r="29" spans="1:26" s="443" customFormat="1" ht="13.9" customHeight="1">
      <c r="A29" s="1477" t="s">
        <v>93</v>
      </c>
      <c r="B29" s="1477" t="s">
        <v>94</v>
      </c>
      <c r="C29" s="1477" t="s">
        <v>69</v>
      </c>
      <c r="D29" s="1477" t="s">
        <v>119</v>
      </c>
      <c r="E29" s="92">
        <v>29643</v>
      </c>
      <c r="F29" s="92">
        <v>29690</v>
      </c>
      <c r="G29" s="92">
        <v>47951</v>
      </c>
      <c r="H29" s="7" t="s">
        <v>52</v>
      </c>
      <c r="I29" s="7" t="s">
        <v>70</v>
      </c>
      <c r="J29" s="92">
        <v>29643</v>
      </c>
      <c r="K29" s="7" t="s">
        <v>95</v>
      </c>
      <c r="L29" s="92">
        <v>29690</v>
      </c>
      <c r="M29" s="7"/>
      <c r="N29" s="92" t="s">
        <v>353</v>
      </c>
      <c r="O29" s="92">
        <v>38820</v>
      </c>
      <c r="P29" s="92">
        <v>47951</v>
      </c>
      <c r="Q29" s="7">
        <v>98</v>
      </c>
      <c r="R29" s="7" t="s">
        <v>31</v>
      </c>
      <c r="S29" s="7">
        <v>98</v>
      </c>
      <c r="T29" s="7" t="s">
        <v>79</v>
      </c>
      <c r="U29" s="7" t="s">
        <v>73</v>
      </c>
      <c r="V29" s="7" t="s">
        <v>58</v>
      </c>
      <c r="W29" s="7">
        <v>50</v>
      </c>
      <c r="X29" s="7">
        <v>50</v>
      </c>
      <c r="Y29" s="7" t="s">
        <v>344</v>
      </c>
      <c r="Z29" s="7" t="s">
        <v>354</v>
      </c>
    </row>
    <row r="30" spans="1:26" s="443" customFormat="1" ht="13.9" customHeight="1">
      <c r="A30" s="1477"/>
      <c r="B30" s="1477"/>
      <c r="C30" s="1477"/>
      <c r="D30" s="1477"/>
      <c r="E30" s="92"/>
      <c r="F30" s="92"/>
      <c r="G30" s="92"/>
      <c r="H30" s="7"/>
      <c r="I30" s="7"/>
      <c r="J30" s="92"/>
      <c r="K30" s="7"/>
      <c r="L30" s="92"/>
      <c r="M30" s="7"/>
      <c r="N30" s="92"/>
      <c r="O30" s="92"/>
      <c r="P30" s="92"/>
      <c r="Q30" s="7"/>
      <c r="R30" s="7"/>
      <c r="S30" s="7"/>
      <c r="T30" s="7"/>
      <c r="U30" s="7" t="s">
        <v>75</v>
      </c>
      <c r="V30" s="7" t="s">
        <v>55</v>
      </c>
      <c r="W30" s="7">
        <v>40</v>
      </c>
      <c r="X30" s="7">
        <v>40</v>
      </c>
      <c r="Y30" s="7"/>
      <c r="Z30" s="7"/>
    </row>
    <row r="31" spans="1:26" s="443" customFormat="1" ht="13.9" customHeight="1">
      <c r="A31" s="1477"/>
      <c r="B31" s="1477"/>
      <c r="C31" s="1477"/>
      <c r="D31" s="1477"/>
      <c r="E31" s="92"/>
      <c r="F31" s="92"/>
      <c r="G31" s="92"/>
      <c r="H31" s="7"/>
      <c r="I31" s="7"/>
      <c r="J31" s="92"/>
      <c r="K31" s="7"/>
      <c r="L31" s="92"/>
      <c r="M31" s="7"/>
      <c r="N31" s="92"/>
      <c r="O31" s="92"/>
      <c r="P31" s="92"/>
      <c r="Q31" s="7"/>
      <c r="R31" s="7"/>
      <c r="S31" s="7"/>
      <c r="T31" s="7"/>
      <c r="U31" s="7" t="s">
        <v>74</v>
      </c>
      <c r="V31" s="7" t="s">
        <v>58</v>
      </c>
      <c r="W31" s="7">
        <v>10</v>
      </c>
      <c r="X31" s="7">
        <v>10</v>
      </c>
      <c r="Y31" s="7"/>
      <c r="Z31" s="7"/>
    </row>
    <row r="32" spans="1:26" s="443" customFormat="1" ht="13.9" customHeight="1">
      <c r="A32" s="1478" t="s">
        <v>96</v>
      </c>
      <c r="B32" s="1478" t="s">
        <v>97</v>
      </c>
      <c r="C32" s="1478" t="s">
        <v>69</v>
      </c>
      <c r="D32" s="1478" t="s">
        <v>119</v>
      </c>
      <c r="E32" s="94">
        <v>29556</v>
      </c>
      <c r="F32" s="94">
        <v>29774</v>
      </c>
      <c r="G32" s="94">
        <v>48034</v>
      </c>
      <c r="H32" s="95" t="s">
        <v>52</v>
      </c>
      <c r="I32" s="95" t="s">
        <v>70</v>
      </c>
      <c r="J32" s="94">
        <v>29556</v>
      </c>
      <c r="K32" s="95" t="s">
        <v>98</v>
      </c>
      <c r="L32" s="94">
        <v>29774</v>
      </c>
      <c r="M32" s="95"/>
      <c r="N32" s="94" t="s">
        <v>353</v>
      </c>
      <c r="O32" s="94">
        <v>38904</v>
      </c>
      <c r="P32" s="94">
        <v>48034</v>
      </c>
      <c r="Q32" s="95">
        <v>215</v>
      </c>
      <c r="R32" s="95" t="s">
        <v>31</v>
      </c>
      <c r="S32" s="95">
        <v>215</v>
      </c>
      <c r="T32" s="95" t="s">
        <v>79</v>
      </c>
      <c r="U32" s="95" t="s">
        <v>73</v>
      </c>
      <c r="V32" s="95" t="s">
        <v>58</v>
      </c>
      <c r="W32" s="95">
        <v>50</v>
      </c>
      <c r="X32" s="95">
        <v>50</v>
      </c>
      <c r="Y32" s="95" t="s">
        <v>344</v>
      </c>
      <c r="Z32" s="95" t="s">
        <v>354</v>
      </c>
    </row>
    <row r="33" spans="1:26" s="443" customFormat="1" ht="13.9" customHeight="1">
      <c r="A33" s="1478"/>
      <c r="B33" s="1478"/>
      <c r="C33" s="1478"/>
      <c r="D33" s="1478"/>
      <c r="E33" s="94"/>
      <c r="F33" s="94"/>
      <c r="G33" s="94"/>
      <c r="H33" s="95"/>
      <c r="I33" s="95"/>
      <c r="J33" s="94"/>
      <c r="K33" s="95"/>
      <c r="L33" s="94"/>
      <c r="M33" s="95"/>
      <c r="N33" s="94"/>
      <c r="O33" s="94"/>
      <c r="P33" s="94"/>
      <c r="Q33" s="95"/>
      <c r="R33" s="95"/>
      <c r="S33" s="95"/>
      <c r="T33" s="95"/>
      <c r="U33" s="95" t="s">
        <v>99</v>
      </c>
      <c r="V33" s="95" t="s">
        <v>55</v>
      </c>
      <c r="W33" s="95">
        <v>40</v>
      </c>
      <c r="X33" s="95">
        <v>40</v>
      </c>
      <c r="Y33" s="95"/>
      <c r="Z33" s="95"/>
    </row>
    <row r="34" spans="1:26" s="443" customFormat="1" ht="13.9" customHeight="1">
      <c r="A34" s="1478"/>
      <c r="B34" s="1478"/>
      <c r="C34" s="1478"/>
      <c r="D34" s="1478"/>
      <c r="E34" s="93"/>
      <c r="F34" s="93"/>
      <c r="G34" s="93"/>
      <c r="H34" s="32"/>
      <c r="I34" s="32"/>
      <c r="J34" s="93"/>
      <c r="K34" s="32"/>
      <c r="L34" s="93"/>
      <c r="M34" s="32"/>
      <c r="N34" s="93"/>
      <c r="O34" s="93"/>
      <c r="P34" s="93"/>
      <c r="Q34" s="32"/>
      <c r="R34" s="32"/>
      <c r="S34" s="32"/>
      <c r="T34" s="32"/>
      <c r="U34" s="32" t="s">
        <v>100</v>
      </c>
      <c r="V34" s="32" t="s">
        <v>58</v>
      </c>
      <c r="W34" s="32">
        <v>10</v>
      </c>
      <c r="X34" s="32">
        <v>10</v>
      </c>
      <c r="Y34" s="32"/>
      <c r="Z34" s="32"/>
    </row>
    <row r="35" spans="1:26" s="443" customFormat="1" ht="13.9" customHeight="1">
      <c r="A35" s="1477" t="s">
        <v>101</v>
      </c>
      <c r="B35" s="1477" t="s">
        <v>102</v>
      </c>
      <c r="C35" s="1477" t="s">
        <v>69</v>
      </c>
      <c r="D35" s="1477" t="s">
        <v>119</v>
      </c>
      <c r="E35" s="92">
        <v>31695</v>
      </c>
      <c r="F35" s="92">
        <v>32176</v>
      </c>
      <c r="G35" s="92">
        <v>44959</v>
      </c>
      <c r="H35" s="7" t="s">
        <v>52</v>
      </c>
      <c r="I35" s="7" t="s">
        <v>70</v>
      </c>
      <c r="J35" s="92">
        <v>31695</v>
      </c>
      <c r="K35" s="7" t="s">
        <v>103</v>
      </c>
      <c r="L35" s="92">
        <v>32176</v>
      </c>
      <c r="M35" s="7"/>
      <c r="N35" s="92" t="s">
        <v>353</v>
      </c>
      <c r="O35" s="92">
        <v>41308</v>
      </c>
      <c r="P35" s="92">
        <v>44959</v>
      </c>
      <c r="Q35" s="7">
        <v>27.16</v>
      </c>
      <c r="R35" s="7" t="s">
        <v>31</v>
      </c>
      <c r="S35" s="7">
        <v>27.16</v>
      </c>
      <c r="T35" s="7" t="s">
        <v>79</v>
      </c>
      <c r="U35" s="7" t="s">
        <v>73</v>
      </c>
      <c r="V35" s="7" t="s">
        <v>58</v>
      </c>
      <c r="W35" s="7">
        <v>50</v>
      </c>
      <c r="X35" s="7">
        <v>50</v>
      </c>
      <c r="Y35" s="7" t="s">
        <v>344</v>
      </c>
      <c r="Z35" s="7" t="s">
        <v>354</v>
      </c>
    </row>
    <row r="36" spans="1:26" s="443" customFormat="1" ht="13.9" customHeight="1">
      <c r="A36" s="1477"/>
      <c r="B36" s="1477"/>
      <c r="C36" s="1477"/>
      <c r="D36" s="1477"/>
      <c r="E36" s="92"/>
      <c r="F36" s="92"/>
      <c r="G36" s="92"/>
      <c r="H36" s="7"/>
      <c r="I36" s="7"/>
      <c r="J36" s="92"/>
      <c r="K36" s="7"/>
      <c r="L36" s="92"/>
      <c r="M36" s="7"/>
      <c r="N36" s="92"/>
      <c r="O36" s="92"/>
      <c r="P36" s="92"/>
      <c r="Q36" s="7"/>
      <c r="R36" s="7"/>
      <c r="S36" s="7"/>
      <c r="T36" s="7"/>
      <c r="U36" s="7" t="s">
        <v>74</v>
      </c>
      <c r="V36" s="7" t="s">
        <v>55</v>
      </c>
      <c r="W36" s="7">
        <v>17.75</v>
      </c>
      <c r="X36" s="7">
        <v>17.75</v>
      </c>
      <c r="Y36" s="7"/>
      <c r="Z36" s="7"/>
    </row>
    <row r="37" spans="1:26" s="443" customFormat="1" ht="14.65" customHeight="1">
      <c r="A37" s="1477"/>
      <c r="B37" s="1477"/>
      <c r="C37" s="1477"/>
      <c r="D37" s="1477"/>
      <c r="E37" s="92"/>
      <c r="F37" s="92"/>
      <c r="G37" s="92"/>
      <c r="H37" s="7"/>
      <c r="I37" s="7"/>
      <c r="J37" s="92"/>
      <c r="K37" s="7"/>
      <c r="L37" s="92"/>
      <c r="M37" s="7"/>
      <c r="N37" s="92"/>
      <c r="O37" s="92"/>
      <c r="P37" s="92"/>
      <c r="Q37" s="7"/>
      <c r="R37" s="7"/>
      <c r="S37" s="7"/>
      <c r="T37" s="7"/>
      <c r="U37" s="7" t="s">
        <v>75</v>
      </c>
      <c r="V37" s="7" t="s">
        <v>58</v>
      </c>
      <c r="W37" s="7">
        <v>32.25</v>
      </c>
      <c r="X37" s="7">
        <v>32.25</v>
      </c>
      <c r="Y37" s="7"/>
      <c r="Z37" s="7"/>
    </row>
    <row r="38" spans="1:26" s="443" customFormat="1" ht="13.9" customHeight="1">
      <c r="A38" s="1478" t="s">
        <v>104</v>
      </c>
      <c r="B38" s="1478" t="s">
        <v>105</v>
      </c>
      <c r="C38" s="1478" t="s">
        <v>69</v>
      </c>
      <c r="D38" s="1478" t="s">
        <v>119</v>
      </c>
      <c r="E38" s="94" t="s">
        <v>106</v>
      </c>
      <c r="F38" s="94">
        <v>35159</v>
      </c>
      <c r="G38" s="94">
        <v>44289</v>
      </c>
      <c r="H38" s="95" t="s">
        <v>52</v>
      </c>
      <c r="I38" s="95" t="s">
        <v>70</v>
      </c>
      <c r="J38" s="94" t="s">
        <v>106</v>
      </c>
      <c r="K38" s="95" t="s">
        <v>107</v>
      </c>
      <c r="L38" s="94">
        <v>44289</v>
      </c>
      <c r="M38" s="95"/>
      <c r="N38" s="94" t="s">
        <v>353</v>
      </c>
      <c r="O38" s="94" t="s">
        <v>355</v>
      </c>
      <c r="P38" s="94">
        <v>44289</v>
      </c>
      <c r="Q38" s="95">
        <v>31.78</v>
      </c>
      <c r="R38" s="95" t="s">
        <v>31</v>
      </c>
      <c r="S38" s="95">
        <v>31.78</v>
      </c>
      <c r="T38" s="95" t="s">
        <v>79</v>
      </c>
      <c r="U38" s="95" t="s">
        <v>73</v>
      </c>
      <c r="V38" s="95" t="s">
        <v>58</v>
      </c>
      <c r="W38" s="95">
        <v>50</v>
      </c>
      <c r="X38" s="95">
        <v>50</v>
      </c>
      <c r="Y38" s="95" t="s">
        <v>344</v>
      </c>
      <c r="Z38" s="95" t="s">
        <v>354</v>
      </c>
    </row>
    <row r="39" spans="1:26" s="443" customFormat="1" ht="13.9" customHeight="1">
      <c r="A39" s="1478"/>
      <c r="B39" s="1478"/>
      <c r="C39" s="1478"/>
      <c r="D39" s="1478"/>
      <c r="E39" s="94"/>
      <c r="F39" s="94"/>
      <c r="G39" s="94"/>
      <c r="H39" s="95"/>
      <c r="I39" s="95"/>
      <c r="J39" s="94"/>
      <c r="K39" s="95"/>
      <c r="L39" s="94"/>
      <c r="M39" s="95"/>
      <c r="N39" s="94"/>
      <c r="O39" s="94"/>
      <c r="P39" s="94"/>
      <c r="Q39" s="95"/>
      <c r="R39" s="95"/>
      <c r="S39" s="95"/>
      <c r="T39" s="95"/>
      <c r="U39" s="95" t="s">
        <v>74</v>
      </c>
      <c r="V39" s="95" t="s">
        <v>55</v>
      </c>
      <c r="W39" s="95">
        <v>25</v>
      </c>
      <c r="X39" s="95">
        <v>25</v>
      </c>
      <c r="Y39" s="95"/>
      <c r="Z39" s="95"/>
    </row>
    <row r="40" spans="1:26" s="443" customFormat="1" ht="14.65" customHeight="1">
      <c r="A40" s="1478"/>
      <c r="B40" s="1478"/>
      <c r="C40" s="1478"/>
      <c r="D40" s="1478"/>
      <c r="E40" s="94"/>
      <c r="F40" s="94"/>
      <c r="G40" s="94"/>
      <c r="H40" s="95"/>
      <c r="I40" s="95"/>
      <c r="J40" s="94"/>
      <c r="K40" s="95"/>
      <c r="L40" s="94"/>
      <c r="M40" s="95"/>
      <c r="N40" s="94"/>
      <c r="O40" s="94"/>
      <c r="P40" s="94"/>
      <c r="Q40" s="95"/>
      <c r="R40" s="95"/>
      <c r="S40" s="95"/>
      <c r="T40" s="95"/>
      <c r="U40" s="95" t="s">
        <v>75</v>
      </c>
      <c r="V40" s="95" t="s">
        <v>58</v>
      </c>
      <c r="W40" s="95">
        <v>25</v>
      </c>
      <c r="X40" s="95">
        <v>25</v>
      </c>
      <c r="Y40" s="95"/>
      <c r="Z40" s="95"/>
    </row>
    <row r="41" spans="1:26" s="443" customFormat="1" ht="13.9" customHeight="1">
      <c r="A41" s="1477" t="s">
        <v>108</v>
      </c>
      <c r="B41" s="1477" t="s">
        <v>109</v>
      </c>
      <c r="C41" s="1477" t="s">
        <v>69</v>
      </c>
      <c r="D41" s="1477" t="s">
        <v>119</v>
      </c>
      <c r="E41" s="92">
        <v>35195</v>
      </c>
      <c r="F41" s="92">
        <v>35215</v>
      </c>
      <c r="G41" s="92">
        <v>44345</v>
      </c>
      <c r="H41" s="7" t="s">
        <v>52</v>
      </c>
      <c r="I41" s="7" t="s">
        <v>70</v>
      </c>
      <c r="J41" s="92">
        <v>35195</v>
      </c>
      <c r="K41" s="7" t="s">
        <v>110</v>
      </c>
      <c r="L41" s="92">
        <v>35215</v>
      </c>
      <c r="M41" s="7"/>
      <c r="N41" s="92" t="s">
        <v>353</v>
      </c>
      <c r="O41" s="92" t="s">
        <v>355</v>
      </c>
      <c r="P41" s="92">
        <v>44345</v>
      </c>
      <c r="Q41" s="7">
        <v>539</v>
      </c>
      <c r="R41" s="7" t="s">
        <v>31</v>
      </c>
      <c r="S41" s="7">
        <v>539</v>
      </c>
      <c r="T41" s="7" t="s">
        <v>79</v>
      </c>
      <c r="U41" s="7" t="s">
        <v>73</v>
      </c>
      <c r="V41" s="7" t="s">
        <v>58</v>
      </c>
      <c r="W41" s="7">
        <v>50</v>
      </c>
      <c r="X41" s="7">
        <v>50</v>
      </c>
      <c r="Y41" s="7" t="s">
        <v>344</v>
      </c>
      <c r="Z41" s="7" t="s">
        <v>354</v>
      </c>
    </row>
    <row r="42" spans="1:26" s="443" customFormat="1" ht="13.9" customHeight="1">
      <c r="A42" s="1477"/>
      <c r="B42" s="1477"/>
      <c r="C42" s="1477"/>
      <c r="D42" s="1477"/>
      <c r="E42" s="92"/>
      <c r="F42" s="92"/>
      <c r="G42" s="92"/>
      <c r="H42" s="7"/>
      <c r="I42" s="7"/>
      <c r="J42" s="92"/>
      <c r="K42" s="7"/>
      <c r="L42" s="92"/>
      <c r="M42" s="7"/>
      <c r="N42" s="92"/>
      <c r="O42" s="92"/>
      <c r="P42" s="92"/>
      <c r="Q42" s="7"/>
      <c r="R42" s="7"/>
      <c r="S42" s="7"/>
      <c r="T42" s="7"/>
      <c r="U42" s="7" t="s">
        <v>99</v>
      </c>
      <c r="V42" s="7" t="s">
        <v>55</v>
      </c>
      <c r="W42" s="7">
        <v>28.5</v>
      </c>
      <c r="X42" s="7">
        <v>28.5</v>
      </c>
      <c r="Y42" s="7"/>
      <c r="Z42" s="7"/>
    </row>
    <row r="43" spans="1:26" s="444" customFormat="1" ht="14.65" customHeight="1">
      <c r="A43" s="1477"/>
      <c r="B43" s="1477"/>
      <c r="C43" s="1477"/>
      <c r="D43" s="1477"/>
      <c r="E43" s="92"/>
      <c r="F43" s="92"/>
      <c r="G43" s="92"/>
      <c r="H43" s="7"/>
      <c r="I43" s="7"/>
      <c r="J43" s="92"/>
      <c r="K43" s="7"/>
      <c r="L43" s="92"/>
      <c r="M43" s="7"/>
      <c r="N43" s="92"/>
      <c r="O43" s="92"/>
      <c r="P43" s="92"/>
      <c r="Q43" s="7"/>
      <c r="R43" s="7"/>
      <c r="S43" s="7"/>
      <c r="T43" s="7"/>
      <c r="U43" s="7" t="s">
        <v>11</v>
      </c>
      <c r="V43" s="7" t="s">
        <v>58</v>
      </c>
      <c r="W43" s="7">
        <v>21.5</v>
      </c>
      <c r="X43" s="7">
        <v>21.5</v>
      </c>
      <c r="Y43" s="7"/>
      <c r="Z43" s="7"/>
    </row>
    <row r="44" spans="1:26" s="443" customFormat="1" ht="13.9" customHeight="1">
      <c r="A44" s="1478" t="s">
        <v>111</v>
      </c>
      <c r="B44" s="1478" t="s">
        <v>112</v>
      </c>
      <c r="C44" s="1478" t="s">
        <v>69</v>
      </c>
      <c r="D44" s="1478" t="s">
        <v>119</v>
      </c>
      <c r="E44" s="94">
        <v>35347</v>
      </c>
      <c r="F44" s="94">
        <v>35398</v>
      </c>
      <c r="G44" s="94">
        <v>44528</v>
      </c>
      <c r="H44" s="95" t="s">
        <v>52</v>
      </c>
      <c r="I44" s="95" t="s">
        <v>70</v>
      </c>
      <c r="J44" s="94">
        <v>35347</v>
      </c>
      <c r="K44" s="95" t="s">
        <v>113</v>
      </c>
      <c r="L44" s="94">
        <v>35398</v>
      </c>
      <c r="M44" s="95"/>
      <c r="N44" s="94" t="s">
        <v>353</v>
      </c>
      <c r="O44" s="94" t="s">
        <v>355</v>
      </c>
      <c r="P44" s="94">
        <v>44528</v>
      </c>
      <c r="Q44" s="95">
        <v>10.87</v>
      </c>
      <c r="R44" s="95" t="s">
        <v>31</v>
      </c>
      <c r="S44" s="95">
        <v>10.87</v>
      </c>
      <c r="T44" s="95" t="s">
        <v>54</v>
      </c>
      <c r="U44" s="95" t="s">
        <v>73</v>
      </c>
      <c r="V44" s="95" t="s">
        <v>58</v>
      </c>
      <c r="W44" s="95">
        <v>50</v>
      </c>
      <c r="X44" s="95">
        <v>50</v>
      </c>
      <c r="Y44" s="95" t="s">
        <v>344</v>
      </c>
      <c r="Z44" s="95" t="s">
        <v>354</v>
      </c>
    </row>
    <row r="45" spans="1:26" s="443" customFormat="1" ht="13.9" customHeight="1">
      <c r="A45" s="1478"/>
      <c r="B45" s="1478"/>
      <c r="C45" s="1478"/>
      <c r="D45" s="1478"/>
      <c r="E45" s="94"/>
      <c r="F45" s="94"/>
      <c r="G45" s="94"/>
      <c r="H45" s="95"/>
      <c r="I45" s="95"/>
      <c r="J45" s="94"/>
      <c r="K45" s="95"/>
      <c r="L45" s="94"/>
      <c r="M45" s="95"/>
      <c r="N45" s="94"/>
      <c r="O45" s="94"/>
      <c r="P45" s="94"/>
      <c r="Q45" s="95"/>
      <c r="R45" s="95"/>
      <c r="S45" s="95"/>
      <c r="T45" s="95"/>
      <c r="U45" s="95" t="s">
        <v>75</v>
      </c>
      <c r="V45" s="95" t="s">
        <v>55</v>
      </c>
      <c r="W45" s="95">
        <v>25</v>
      </c>
      <c r="X45" s="95">
        <v>25</v>
      </c>
      <c r="Y45" s="95"/>
      <c r="Z45" s="95"/>
    </row>
    <row r="46" spans="1:26" s="443" customFormat="1" ht="14.65" customHeight="1">
      <c r="A46" s="1478"/>
      <c r="B46" s="1478"/>
      <c r="C46" s="1478"/>
      <c r="D46" s="1478"/>
      <c r="E46" s="94"/>
      <c r="F46" s="94"/>
      <c r="G46" s="94"/>
      <c r="H46" s="95"/>
      <c r="I46" s="95"/>
      <c r="J46" s="94"/>
      <c r="K46" s="95"/>
      <c r="L46" s="94"/>
      <c r="M46" s="95"/>
      <c r="N46" s="94"/>
      <c r="O46" s="94"/>
      <c r="P46" s="94"/>
      <c r="Q46" s="95"/>
      <c r="R46" s="95"/>
      <c r="S46" s="95"/>
      <c r="T46" s="95"/>
      <c r="U46" s="95" t="s">
        <v>74</v>
      </c>
      <c r="V46" s="95" t="s">
        <v>58</v>
      </c>
      <c r="W46" s="95">
        <v>25</v>
      </c>
      <c r="X46" s="95">
        <v>25</v>
      </c>
      <c r="Y46" s="95"/>
      <c r="Z46" s="95"/>
    </row>
    <row r="47" spans="1:26" s="443" customFormat="1" ht="16.5" customHeight="1">
      <c r="A47" s="1477" t="s">
        <v>114</v>
      </c>
      <c r="B47" s="1477" t="s">
        <v>115</v>
      </c>
      <c r="C47" s="1477" t="s">
        <v>69</v>
      </c>
      <c r="D47" s="1477" t="s">
        <v>119</v>
      </c>
      <c r="E47" s="92">
        <v>37994</v>
      </c>
      <c r="F47" s="92">
        <v>38159</v>
      </c>
      <c r="G47" s="92">
        <v>47289</v>
      </c>
      <c r="H47" s="7" t="s">
        <v>52</v>
      </c>
      <c r="I47" s="7" t="s">
        <v>70</v>
      </c>
      <c r="J47" s="92">
        <v>37994</v>
      </c>
      <c r="K47" s="7" t="s">
        <v>116</v>
      </c>
      <c r="L47" s="92">
        <v>38159</v>
      </c>
      <c r="M47" s="7"/>
      <c r="N47" s="92" t="s">
        <v>353</v>
      </c>
      <c r="O47" s="92" t="s">
        <v>355</v>
      </c>
      <c r="P47" s="92">
        <v>47289</v>
      </c>
      <c r="Q47" s="7">
        <v>213</v>
      </c>
      <c r="R47" s="7" t="s">
        <v>31</v>
      </c>
      <c r="S47" s="7">
        <v>213</v>
      </c>
      <c r="T47" s="7" t="s">
        <v>79</v>
      </c>
      <c r="U47" s="7" t="s">
        <v>100</v>
      </c>
      <c r="V47" s="7" t="s">
        <v>55</v>
      </c>
      <c r="W47" s="7">
        <v>100</v>
      </c>
      <c r="X47" s="7">
        <v>100</v>
      </c>
      <c r="Y47" s="7" t="s">
        <v>344</v>
      </c>
      <c r="Z47" s="7" t="s">
        <v>356</v>
      </c>
    </row>
    <row r="48" spans="1:26" s="443" customFormat="1" ht="13.9" customHeight="1">
      <c r="A48" s="1477"/>
      <c r="B48" s="1477"/>
      <c r="C48" s="1477"/>
      <c r="D48" s="1477"/>
      <c r="E48" s="92"/>
      <c r="F48" s="92"/>
      <c r="G48" s="92"/>
      <c r="H48" s="7"/>
      <c r="I48" s="7"/>
      <c r="J48" s="92"/>
      <c r="K48" s="7"/>
      <c r="L48" s="92"/>
      <c r="M48" s="7"/>
      <c r="N48" s="92"/>
      <c r="O48" s="92"/>
      <c r="P48" s="92"/>
      <c r="Q48" s="7"/>
      <c r="R48" s="7"/>
      <c r="S48" s="7"/>
      <c r="T48" s="7"/>
      <c r="U48" s="7"/>
      <c r="V48" s="7"/>
      <c r="W48" s="7"/>
      <c r="X48" s="7"/>
      <c r="Y48" s="7"/>
      <c r="Z48" s="7"/>
    </row>
    <row r="49" spans="1:26" s="443" customFormat="1" ht="14.65" customHeight="1">
      <c r="A49" s="1477"/>
      <c r="B49" s="1477"/>
      <c r="C49" s="1477"/>
      <c r="D49" s="1477"/>
      <c r="E49" s="92"/>
      <c r="F49" s="92"/>
      <c r="G49" s="92"/>
      <c r="H49" s="7"/>
      <c r="I49" s="7"/>
      <c r="J49" s="92"/>
      <c r="K49" s="7"/>
      <c r="L49" s="92"/>
      <c r="M49" s="7"/>
      <c r="N49" s="92"/>
      <c r="O49" s="92"/>
      <c r="P49" s="92"/>
      <c r="Q49" s="7"/>
      <c r="R49" s="7"/>
      <c r="S49" s="7"/>
      <c r="T49" s="7"/>
      <c r="U49" s="7"/>
      <c r="V49" s="7"/>
      <c r="W49" s="7"/>
      <c r="X49" s="7"/>
      <c r="Y49" s="7"/>
      <c r="Z49" s="7"/>
    </row>
    <row r="50" spans="1:26" s="443" customFormat="1" ht="16.5" customHeight="1">
      <c r="A50" s="1478" t="s">
        <v>117</v>
      </c>
      <c r="B50" s="1478" t="s">
        <v>118</v>
      </c>
      <c r="C50" s="1478" t="s">
        <v>50</v>
      </c>
      <c r="D50" s="1478" t="s">
        <v>119</v>
      </c>
      <c r="E50" s="94" t="s">
        <v>347</v>
      </c>
      <c r="F50" s="94">
        <v>38981</v>
      </c>
      <c r="G50" s="94">
        <v>48111</v>
      </c>
      <c r="H50" s="95" t="s">
        <v>52</v>
      </c>
      <c r="I50" s="95" t="s">
        <v>120</v>
      </c>
      <c r="J50" s="94" t="s">
        <v>347</v>
      </c>
      <c r="K50" s="95" t="s">
        <v>357</v>
      </c>
      <c r="L50" s="94">
        <v>38981</v>
      </c>
      <c r="M50" s="95"/>
      <c r="N50" s="94" t="s">
        <v>353</v>
      </c>
      <c r="O50" s="94" t="s">
        <v>355</v>
      </c>
      <c r="P50" s="94">
        <v>48111</v>
      </c>
      <c r="Q50" s="95">
        <v>657.5</v>
      </c>
      <c r="R50" s="95" t="s">
        <v>31</v>
      </c>
      <c r="S50" s="95">
        <v>657.5</v>
      </c>
      <c r="T50" s="95" t="s">
        <v>92</v>
      </c>
      <c r="U50" s="95" t="s">
        <v>73</v>
      </c>
      <c r="V50" s="95" t="s">
        <v>58</v>
      </c>
      <c r="W50" s="95">
        <v>25</v>
      </c>
      <c r="X50" s="95">
        <v>25</v>
      </c>
      <c r="Y50" s="95" t="s">
        <v>344</v>
      </c>
      <c r="Z50" s="95" t="s">
        <v>358</v>
      </c>
    </row>
    <row r="51" spans="1:26" s="443" customFormat="1" ht="16.5" customHeight="1">
      <c r="A51" s="1478"/>
      <c r="B51" s="1478"/>
      <c r="C51" s="1478"/>
      <c r="D51" s="1478"/>
      <c r="E51" s="94"/>
      <c r="F51" s="94"/>
      <c r="G51" s="94"/>
      <c r="H51" s="95"/>
      <c r="I51" s="95"/>
      <c r="J51" s="94"/>
      <c r="K51" s="95"/>
      <c r="L51" s="94"/>
      <c r="M51" s="95"/>
      <c r="N51" s="94"/>
      <c r="O51" s="94"/>
      <c r="P51" s="94"/>
      <c r="Q51" s="95"/>
      <c r="R51" s="95"/>
      <c r="S51" s="95"/>
      <c r="T51" s="95"/>
      <c r="U51" s="95" t="s">
        <v>99</v>
      </c>
      <c r="V51" s="95" t="s">
        <v>55</v>
      </c>
      <c r="W51" s="95">
        <v>75</v>
      </c>
      <c r="X51" s="95">
        <v>75</v>
      </c>
      <c r="Y51" s="95"/>
      <c r="Z51" s="95"/>
    </row>
    <row r="52" spans="1:26" s="443" customFormat="1" ht="16.5" customHeight="1">
      <c r="A52" s="1478"/>
      <c r="B52" s="1478"/>
      <c r="C52" s="1478"/>
      <c r="D52" s="1478"/>
      <c r="E52" s="94"/>
      <c r="F52" s="94"/>
      <c r="G52" s="94"/>
      <c r="H52" s="95"/>
      <c r="I52" s="95"/>
      <c r="J52" s="94"/>
      <c r="K52" s="95"/>
      <c r="L52" s="94"/>
      <c r="M52" s="95"/>
      <c r="N52" s="94"/>
      <c r="O52" s="94"/>
      <c r="P52" s="94"/>
      <c r="Q52" s="95"/>
      <c r="R52" s="95"/>
      <c r="S52" s="95"/>
      <c r="T52" s="95"/>
      <c r="U52" s="95"/>
      <c r="V52" s="95"/>
      <c r="W52" s="95"/>
      <c r="X52" s="95"/>
      <c r="Y52" s="95"/>
      <c r="Z52" s="95"/>
    </row>
    <row r="53" spans="1:26" s="443" customFormat="1" ht="13.9" customHeight="1">
      <c r="A53" s="7"/>
      <c r="B53" s="7"/>
      <c r="C53" s="7"/>
      <c r="D53" s="7"/>
      <c r="E53" s="92"/>
      <c r="F53" s="92"/>
      <c r="G53" s="92"/>
      <c r="H53" s="7"/>
      <c r="I53" s="7"/>
      <c r="J53" s="92"/>
      <c r="K53" s="7"/>
      <c r="L53" s="92"/>
      <c r="M53" s="7"/>
      <c r="N53" s="92"/>
      <c r="O53" s="92"/>
      <c r="P53" s="92"/>
      <c r="Q53" s="7"/>
      <c r="R53" s="7"/>
      <c r="S53" s="7"/>
      <c r="T53" s="7"/>
      <c r="U53" s="7"/>
      <c r="V53" s="7"/>
      <c r="W53" s="7"/>
      <c r="X53" s="7"/>
      <c r="Y53" s="7"/>
      <c r="Z53" s="7"/>
    </row>
    <row r="54" spans="1:26" s="443" customFormat="1" ht="13.9" customHeight="1">
      <c r="A54" s="1477" t="s">
        <v>121</v>
      </c>
      <c r="B54" s="1477" t="s">
        <v>122</v>
      </c>
      <c r="C54" s="1477" t="s">
        <v>50</v>
      </c>
      <c r="D54" s="1477" t="s">
        <v>123</v>
      </c>
      <c r="E54" s="92" t="s">
        <v>347</v>
      </c>
      <c r="F54" s="92">
        <v>39758</v>
      </c>
      <c r="G54" s="92">
        <v>47062</v>
      </c>
      <c r="H54" s="7" t="s">
        <v>52</v>
      </c>
      <c r="I54" s="7" t="s">
        <v>120</v>
      </c>
      <c r="J54" s="92" t="s">
        <v>347</v>
      </c>
      <c r="K54" s="7" t="s">
        <v>124</v>
      </c>
      <c r="L54" s="92">
        <v>39758</v>
      </c>
      <c r="M54" s="7"/>
      <c r="N54" s="92" t="s">
        <v>353</v>
      </c>
      <c r="O54" s="92" t="s">
        <v>355</v>
      </c>
      <c r="P54" s="92">
        <v>47062</v>
      </c>
      <c r="Q54" s="7">
        <v>24.158999999999999</v>
      </c>
      <c r="R54" s="7" t="s">
        <v>31</v>
      </c>
      <c r="S54" s="7">
        <v>24.158999999999999</v>
      </c>
      <c r="T54" s="7" t="s">
        <v>79</v>
      </c>
      <c r="U54" s="7" t="s">
        <v>73</v>
      </c>
      <c r="V54" s="7" t="s">
        <v>58</v>
      </c>
      <c r="W54" s="7">
        <v>25</v>
      </c>
      <c r="X54" s="7">
        <v>25</v>
      </c>
      <c r="Y54" s="7" t="s">
        <v>344</v>
      </c>
      <c r="Z54" s="7" t="s">
        <v>359</v>
      </c>
    </row>
    <row r="55" spans="1:26" s="443" customFormat="1" ht="13.9" customHeight="1">
      <c r="A55" s="1477"/>
      <c r="B55" s="1477"/>
      <c r="C55" s="1477"/>
      <c r="D55" s="1477"/>
      <c r="E55" s="92"/>
      <c r="F55" s="92"/>
      <c r="G55" s="92"/>
      <c r="H55" s="7"/>
      <c r="I55" s="7"/>
      <c r="J55" s="92"/>
      <c r="K55" s="7"/>
      <c r="L55" s="92"/>
      <c r="M55" s="7"/>
      <c r="N55" s="92"/>
      <c r="O55" s="92"/>
      <c r="P55" s="92"/>
      <c r="Q55" s="7"/>
      <c r="R55" s="7"/>
      <c r="S55" s="7"/>
      <c r="T55" s="7"/>
      <c r="U55" s="7" t="s">
        <v>74</v>
      </c>
      <c r="V55" s="7" t="s">
        <v>55</v>
      </c>
      <c r="W55" s="7">
        <v>37.5</v>
      </c>
      <c r="X55" s="7">
        <v>37.5</v>
      </c>
      <c r="Y55" s="7"/>
      <c r="Z55" s="7"/>
    </row>
    <row r="56" spans="1:26" s="443" customFormat="1" ht="13.9" customHeight="1">
      <c r="A56" s="1477"/>
      <c r="B56" s="1477"/>
      <c r="C56" s="1477"/>
      <c r="D56" s="1477"/>
      <c r="E56" s="92"/>
      <c r="F56" s="92"/>
      <c r="G56" s="92"/>
      <c r="H56" s="7"/>
      <c r="I56" s="7"/>
      <c r="J56" s="92"/>
      <c r="K56" s="7"/>
      <c r="L56" s="92"/>
      <c r="M56" s="7"/>
      <c r="N56" s="92"/>
      <c r="O56" s="92"/>
      <c r="P56" s="92"/>
      <c r="Q56" s="7"/>
      <c r="R56" s="7"/>
      <c r="S56" s="7"/>
      <c r="T56" s="7"/>
      <c r="U56" s="7" t="s">
        <v>75</v>
      </c>
      <c r="V56" s="7" t="s">
        <v>58</v>
      </c>
      <c r="W56" s="7">
        <v>37.5</v>
      </c>
      <c r="X56" s="7">
        <v>37.5</v>
      </c>
      <c r="Y56" s="7"/>
      <c r="Z56" s="7"/>
    </row>
    <row r="57" spans="1:26" s="443" customFormat="1" ht="13.9" customHeight="1">
      <c r="A57" s="1477"/>
      <c r="B57" s="1477"/>
      <c r="C57" s="1477"/>
      <c r="D57" s="1477"/>
      <c r="E57" s="92"/>
      <c r="F57" s="92"/>
      <c r="G57" s="92"/>
      <c r="H57" s="7"/>
      <c r="I57" s="7"/>
      <c r="J57" s="92"/>
      <c r="K57" s="7"/>
      <c r="L57" s="92"/>
      <c r="M57" s="7"/>
      <c r="N57" s="92"/>
      <c r="O57" s="92"/>
      <c r="P57" s="92"/>
      <c r="Q57" s="7"/>
      <c r="R57" s="7"/>
      <c r="S57" s="7"/>
      <c r="T57" s="7"/>
      <c r="U57" s="7"/>
      <c r="V57" s="7"/>
      <c r="W57" s="7"/>
      <c r="X57" s="7"/>
      <c r="Y57" s="7"/>
      <c r="Z57" s="7"/>
    </row>
    <row r="58" spans="1:26" s="443" customFormat="1" ht="13.9" customHeight="1">
      <c r="A58" s="1478" t="s">
        <v>360</v>
      </c>
      <c r="B58" s="1478" t="s">
        <v>125</v>
      </c>
      <c r="C58" s="1478" t="s">
        <v>50</v>
      </c>
      <c r="D58" s="1478" t="s">
        <v>123</v>
      </c>
      <c r="E58" s="94">
        <v>39531</v>
      </c>
      <c r="F58" s="94">
        <v>39805</v>
      </c>
      <c r="G58" s="94">
        <v>48935</v>
      </c>
      <c r="H58" s="95" t="s">
        <v>52</v>
      </c>
      <c r="I58" s="95" t="s">
        <v>70</v>
      </c>
      <c r="J58" s="94">
        <v>39531</v>
      </c>
      <c r="K58" s="95" t="s">
        <v>126</v>
      </c>
      <c r="L58" s="94">
        <v>39805</v>
      </c>
      <c r="M58" s="95"/>
      <c r="N58" s="94" t="s">
        <v>353</v>
      </c>
      <c r="O58" s="94" t="s">
        <v>355</v>
      </c>
      <c r="P58" s="94">
        <v>48935</v>
      </c>
      <c r="Q58" s="95">
        <v>679.1</v>
      </c>
      <c r="R58" s="95" t="s">
        <v>31</v>
      </c>
      <c r="S58" s="95">
        <v>679.1</v>
      </c>
      <c r="T58" s="95" t="s">
        <v>361</v>
      </c>
      <c r="U58" s="95" t="s">
        <v>73</v>
      </c>
      <c r="V58" s="95" t="s">
        <v>58</v>
      </c>
      <c r="W58" s="95">
        <v>50</v>
      </c>
      <c r="X58" s="95">
        <v>50</v>
      </c>
      <c r="Y58" s="95" t="s">
        <v>344</v>
      </c>
      <c r="Z58" s="95" t="s">
        <v>354</v>
      </c>
    </row>
    <row r="59" spans="1:26" s="443" customFormat="1" ht="13.9" customHeight="1">
      <c r="A59" s="1478"/>
      <c r="B59" s="1478"/>
      <c r="C59" s="1478"/>
      <c r="D59" s="1478"/>
      <c r="E59" s="94"/>
      <c r="F59" s="94"/>
      <c r="G59" s="94"/>
      <c r="H59" s="95"/>
      <c r="I59" s="95"/>
      <c r="J59" s="94"/>
      <c r="K59" s="95"/>
      <c r="L59" s="94"/>
      <c r="M59" s="95"/>
      <c r="N59" s="94"/>
      <c r="O59" s="94"/>
      <c r="P59" s="94"/>
      <c r="Q59" s="95"/>
      <c r="R59" s="95"/>
      <c r="S59" s="95"/>
      <c r="T59" s="95"/>
      <c r="U59" s="95" t="s">
        <v>127</v>
      </c>
      <c r="V59" s="95" t="s">
        <v>55</v>
      </c>
      <c r="W59" s="95">
        <v>50</v>
      </c>
      <c r="X59" s="95">
        <v>50</v>
      </c>
      <c r="Y59" s="95"/>
      <c r="Z59" s="95"/>
    </row>
    <row r="60" spans="1:26" s="443" customFormat="1" ht="11.25" customHeight="1">
      <c r="A60" s="1478"/>
      <c r="B60" s="1478"/>
      <c r="C60" s="1478"/>
      <c r="D60" s="1478"/>
      <c r="E60" s="94"/>
      <c r="F60" s="94"/>
      <c r="G60" s="94"/>
      <c r="H60" s="95"/>
      <c r="I60" s="95"/>
      <c r="J60" s="94"/>
      <c r="K60" s="95"/>
      <c r="L60" s="94"/>
      <c r="M60" s="95"/>
      <c r="N60" s="94"/>
      <c r="O60" s="94"/>
      <c r="P60" s="94"/>
      <c r="Q60" s="95"/>
      <c r="R60" s="95"/>
      <c r="S60" s="95"/>
      <c r="T60" s="95"/>
      <c r="U60" s="95"/>
      <c r="V60" s="95"/>
      <c r="W60" s="95"/>
      <c r="X60" s="95"/>
      <c r="Y60" s="95"/>
      <c r="Z60" s="95"/>
    </row>
    <row r="61" spans="1:26" s="443" customFormat="1" ht="11.25" customHeight="1">
      <c r="A61" s="1478"/>
      <c r="B61" s="1478"/>
      <c r="C61" s="1478"/>
      <c r="D61" s="1478"/>
      <c r="E61" s="94"/>
      <c r="F61" s="94"/>
      <c r="G61" s="94"/>
      <c r="H61" s="95"/>
      <c r="I61" s="95"/>
      <c r="J61" s="94"/>
      <c r="K61" s="95"/>
      <c r="L61" s="94"/>
      <c r="M61" s="95"/>
      <c r="N61" s="94"/>
      <c r="O61" s="94"/>
      <c r="P61" s="94"/>
      <c r="Q61" s="95"/>
      <c r="R61" s="95"/>
      <c r="S61" s="95"/>
      <c r="T61" s="95"/>
      <c r="U61" s="95"/>
      <c r="V61" s="95"/>
      <c r="W61" s="95"/>
      <c r="X61" s="95"/>
      <c r="Y61" s="95"/>
      <c r="Z61" s="95"/>
    </row>
    <row r="62" spans="1:26" s="443" customFormat="1" ht="16.5" customHeight="1">
      <c r="A62" s="1477" t="s">
        <v>128</v>
      </c>
      <c r="B62" s="1477" t="s">
        <v>129</v>
      </c>
      <c r="C62" s="1477" t="s">
        <v>69</v>
      </c>
      <c r="D62" s="1477" t="s">
        <v>51</v>
      </c>
      <c r="E62" s="92" t="s">
        <v>347</v>
      </c>
      <c r="F62" s="92">
        <v>40662</v>
      </c>
      <c r="G62" s="92">
        <v>49793</v>
      </c>
      <c r="H62" s="7" t="s">
        <v>52</v>
      </c>
      <c r="I62" s="7" t="s">
        <v>70</v>
      </c>
      <c r="J62" s="92" t="s">
        <v>347</v>
      </c>
      <c r="K62" s="7" t="s">
        <v>130</v>
      </c>
      <c r="L62" s="92">
        <v>40662</v>
      </c>
      <c r="M62" s="7"/>
      <c r="N62" s="92" t="s">
        <v>353</v>
      </c>
      <c r="O62" s="92" t="s">
        <v>355</v>
      </c>
      <c r="P62" s="92">
        <v>49793</v>
      </c>
      <c r="Q62" s="7">
        <v>20.100000000000001</v>
      </c>
      <c r="R62" s="7" t="s">
        <v>31</v>
      </c>
      <c r="S62" s="7">
        <v>20.100000000000001</v>
      </c>
      <c r="T62" s="7" t="s">
        <v>92</v>
      </c>
      <c r="U62" s="7" t="s">
        <v>73</v>
      </c>
      <c r="V62" s="7" t="s">
        <v>58</v>
      </c>
      <c r="W62" s="7">
        <v>5</v>
      </c>
      <c r="X62" s="7">
        <v>5</v>
      </c>
      <c r="Y62" s="7" t="s">
        <v>344</v>
      </c>
      <c r="Z62" s="7" t="s">
        <v>359</v>
      </c>
    </row>
    <row r="63" spans="1:26" s="443" customFormat="1" ht="22.5">
      <c r="A63" s="1477"/>
      <c r="B63" s="1477"/>
      <c r="C63" s="1477"/>
      <c r="D63" s="1477"/>
      <c r="E63" s="92"/>
      <c r="F63" s="92"/>
      <c r="G63" s="92"/>
      <c r="H63" s="7"/>
      <c r="I63" s="7"/>
      <c r="J63" s="92"/>
      <c r="K63" s="7"/>
      <c r="L63" s="92"/>
      <c r="M63" s="7"/>
      <c r="N63" s="92"/>
      <c r="O63" s="92"/>
      <c r="P63" s="92"/>
      <c r="Q63" s="7"/>
      <c r="R63" s="7"/>
      <c r="S63" s="7"/>
      <c r="T63" s="7"/>
      <c r="U63" s="7" t="s">
        <v>348</v>
      </c>
      <c r="V63" s="7" t="s">
        <v>55</v>
      </c>
      <c r="W63" s="7">
        <v>57</v>
      </c>
      <c r="X63" s="7">
        <v>57</v>
      </c>
      <c r="Y63" s="7"/>
      <c r="Z63" s="7"/>
    </row>
    <row r="64" spans="1:26" s="443" customFormat="1" ht="14.65" customHeight="1">
      <c r="A64" s="1477"/>
      <c r="B64" s="1477"/>
      <c r="C64" s="1477"/>
      <c r="D64" s="1477"/>
      <c r="E64" s="92"/>
      <c r="F64" s="92"/>
      <c r="G64" s="92"/>
      <c r="H64" s="7"/>
      <c r="I64" s="7"/>
      <c r="J64" s="92"/>
      <c r="K64" s="7"/>
      <c r="L64" s="92"/>
      <c r="M64" s="7"/>
      <c r="N64" s="92"/>
      <c r="O64" s="92"/>
      <c r="P64" s="92"/>
      <c r="Q64" s="7"/>
      <c r="R64" s="7"/>
      <c r="S64" s="7"/>
      <c r="T64" s="7"/>
      <c r="U64" s="7" t="s">
        <v>131</v>
      </c>
      <c r="V64" s="7" t="s">
        <v>58</v>
      </c>
      <c r="W64" s="7">
        <v>38</v>
      </c>
      <c r="X64" s="7">
        <v>38</v>
      </c>
      <c r="Y64" s="7"/>
      <c r="Z64" s="7"/>
    </row>
    <row r="65" spans="1:26" s="443" customFormat="1" ht="13.9" customHeight="1">
      <c r="A65" s="1478" t="s">
        <v>132</v>
      </c>
      <c r="B65" s="1478" t="s">
        <v>133</v>
      </c>
      <c r="C65" s="1478" t="s">
        <v>50</v>
      </c>
      <c r="D65" s="1478" t="s">
        <v>51</v>
      </c>
      <c r="E65" s="94" t="s">
        <v>347</v>
      </c>
      <c r="F65" s="94">
        <v>41543</v>
      </c>
      <c r="G65" s="94" t="s">
        <v>134</v>
      </c>
      <c r="H65" s="95" t="s">
        <v>52</v>
      </c>
      <c r="I65" s="95" t="s">
        <v>120</v>
      </c>
      <c r="J65" s="94" t="s">
        <v>347</v>
      </c>
      <c r="K65" s="95" t="s">
        <v>135</v>
      </c>
      <c r="L65" s="94">
        <v>41543</v>
      </c>
      <c r="M65" s="95"/>
      <c r="N65" s="94" t="s">
        <v>353</v>
      </c>
      <c r="O65" s="94" t="s">
        <v>355</v>
      </c>
      <c r="P65" s="94">
        <v>48847</v>
      </c>
      <c r="Q65" s="95">
        <v>15.75</v>
      </c>
      <c r="R65" s="95" t="s">
        <v>31</v>
      </c>
      <c r="S65" s="95">
        <v>15.75</v>
      </c>
      <c r="T65" s="95" t="s">
        <v>54</v>
      </c>
      <c r="U65" s="95" t="s">
        <v>73</v>
      </c>
      <c r="V65" s="95" t="s">
        <v>58</v>
      </c>
      <c r="W65" s="95">
        <v>30</v>
      </c>
      <c r="X65" s="95">
        <v>30</v>
      </c>
      <c r="Y65" s="95" t="s">
        <v>344</v>
      </c>
      <c r="Z65" s="95" t="s">
        <v>359</v>
      </c>
    </row>
    <row r="66" spans="1:26" s="443" customFormat="1">
      <c r="A66" s="1478"/>
      <c r="B66" s="1478"/>
      <c r="C66" s="1478"/>
      <c r="D66" s="1478"/>
      <c r="E66" s="94"/>
      <c r="F66" s="94"/>
      <c r="G66" s="94"/>
      <c r="H66" s="95"/>
      <c r="I66" s="95"/>
      <c r="J66" s="94"/>
      <c r="K66" s="95"/>
      <c r="L66" s="94"/>
      <c r="M66" s="95"/>
      <c r="N66" s="94"/>
      <c r="O66" s="94"/>
      <c r="P66" s="94"/>
      <c r="Q66" s="95"/>
      <c r="R66" s="95"/>
      <c r="S66" s="95"/>
      <c r="T66" s="95"/>
      <c r="U66" s="95" t="s">
        <v>136</v>
      </c>
      <c r="V66" s="95" t="s">
        <v>55</v>
      </c>
      <c r="W66" s="95">
        <v>70</v>
      </c>
      <c r="X66" s="95">
        <v>70</v>
      </c>
      <c r="Y66" s="95"/>
      <c r="Z66" s="95"/>
    </row>
    <row r="67" spans="1:26" s="443" customFormat="1" ht="18" customHeight="1">
      <c r="A67" s="1478"/>
      <c r="B67" s="1478"/>
      <c r="C67" s="1478"/>
      <c r="D67" s="1478"/>
      <c r="E67" s="94"/>
      <c r="F67" s="94"/>
      <c r="G67" s="94"/>
      <c r="H67" s="95"/>
      <c r="I67" s="95"/>
      <c r="J67" s="94"/>
      <c r="K67" s="95"/>
      <c r="L67" s="94"/>
      <c r="M67" s="95"/>
      <c r="N67" s="94"/>
      <c r="O67" s="94"/>
      <c r="P67" s="94"/>
      <c r="Q67" s="95"/>
      <c r="R67" s="95"/>
      <c r="S67" s="95"/>
      <c r="T67" s="95"/>
      <c r="U67" s="95"/>
      <c r="V67" s="95"/>
      <c r="W67" s="95"/>
      <c r="X67" s="95"/>
      <c r="Y67" s="95"/>
      <c r="Z67" s="95"/>
    </row>
    <row r="68" spans="1:26" s="443" customFormat="1" ht="13.9" customHeight="1">
      <c r="A68" s="1478"/>
      <c r="B68" s="1478"/>
      <c r="C68" s="1478"/>
      <c r="D68" s="1478"/>
      <c r="E68" s="94"/>
      <c r="F68" s="94"/>
      <c r="G68" s="94"/>
      <c r="H68" s="95"/>
      <c r="I68" s="95"/>
      <c r="J68" s="94"/>
      <c r="K68" s="95"/>
      <c r="L68" s="94"/>
      <c r="M68" s="95"/>
      <c r="N68" s="94"/>
      <c r="O68" s="94"/>
      <c r="P68" s="94"/>
      <c r="Q68" s="95"/>
      <c r="R68" s="95"/>
      <c r="S68" s="95"/>
      <c r="T68" s="95"/>
      <c r="U68" s="95"/>
      <c r="V68" s="95"/>
      <c r="W68" s="95"/>
      <c r="X68" s="95"/>
      <c r="Y68" s="95"/>
      <c r="Z68" s="95"/>
    </row>
    <row r="69" spans="1:26" s="443" customFormat="1" ht="13.9" customHeight="1">
      <c r="A69" s="1477" t="s">
        <v>137</v>
      </c>
      <c r="B69" s="1477" t="s">
        <v>138</v>
      </c>
      <c r="C69" s="1477" t="s">
        <v>50</v>
      </c>
      <c r="D69" s="1477" t="s">
        <v>51</v>
      </c>
      <c r="E69" s="92">
        <v>41645</v>
      </c>
      <c r="F69" s="92">
        <v>42010</v>
      </c>
      <c r="G69" s="92">
        <v>49314</v>
      </c>
      <c r="H69" s="7" t="s">
        <v>52</v>
      </c>
      <c r="I69" s="7" t="s">
        <v>120</v>
      </c>
      <c r="J69" s="92">
        <v>41645</v>
      </c>
      <c r="K69" s="7" t="s">
        <v>139</v>
      </c>
      <c r="L69" s="92">
        <v>42010</v>
      </c>
      <c r="M69" s="7"/>
      <c r="N69" s="92" t="s">
        <v>353</v>
      </c>
      <c r="O69" s="92" t="s">
        <v>355</v>
      </c>
      <c r="P69" s="92">
        <v>49314</v>
      </c>
      <c r="Q69" s="7">
        <v>460.5</v>
      </c>
      <c r="R69" s="7" t="s">
        <v>31</v>
      </c>
      <c r="S69" s="7">
        <v>460.5</v>
      </c>
      <c r="T69" s="7" t="s">
        <v>92</v>
      </c>
      <c r="U69" s="7" t="s">
        <v>73</v>
      </c>
      <c r="V69" s="7" t="s">
        <v>58</v>
      </c>
      <c r="W69" s="7">
        <v>20</v>
      </c>
      <c r="X69" s="7">
        <v>20</v>
      </c>
      <c r="Y69" s="7" t="s">
        <v>344</v>
      </c>
      <c r="Z69" s="7" t="s">
        <v>362</v>
      </c>
    </row>
    <row r="70" spans="1:26" s="443" customFormat="1" ht="13.9" customHeight="1">
      <c r="A70" s="1477"/>
      <c r="B70" s="1477"/>
      <c r="C70" s="1477"/>
      <c r="D70" s="1477"/>
      <c r="E70" s="92"/>
      <c r="F70" s="92"/>
      <c r="G70" s="92"/>
      <c r="H70" s="7"/>
      <c r="I70" s="7"/>
      <c r="J70" s="92"/>
      <c r="K70" s="7"/>
      <c r="L70" s="92"/>
      <c r="M70" s="7"/>
      <c r="N70" s="92"/>
      <c r="O70" s="92"/>
      <c r="P70" s="92"/>
      <c r="Q70" s="7"/>
      <c r="R70" s="7"/>
      <c r="S70" s="7"/>
      <c r="T70" s="7"/>
      <c r="U70" s="7" t="s">
        <v>20</v>
      </c>
      <c r="V70" s="7" t="s">
        <v>55</v>
      </c>
      <c r="W70" s="7">
        <v>30</v>
      </c>
      <c r="X70" s="7">
        <v>30</v>
      </c>
      <c r="Y70" s="7"/>
      <c r="Z70" s="7"/>
    </row>
    <row r="71" spans="1:26" s="443" customFormat="1" ht="20.25" customHeight="1">
      <c r="A71" s="1477"/>
      <c r="B71" s="1477"/>
      <c r="C71" s="1477"/>
      <c r="D71" s="1477"/>
      <c r="E71" s="92"/>
      <c r="F71" s="92"/>
      <c r="G71" s="92"/>
      <c r="H71" s="7"/>
      <c r="I71" s="7"/>
      <c r="J71" s="92"/>
      <c r="K71" s="7"/>
      <c r="L71" s="92"/>
      <c r="M71" s="7"/>
      <c r="N71" s="92"/>
      <c r="O71" s="92"/>
      <c r="P71" s="92"/>
      <c r="Q71" s="7"/>
      <c r="R71" s="7"/>
      <c r="S71" s="7"/>
      <c r="T71" s="7"/>
      <c r="U71" s="7" t="s">
        <v>140</v>
      </c>
      <c r="V71" s="7" t="s">
        <v>58</v>
      </c>
      <c r="W71" s="7">
        <v>30</v>
      </c>
      <c r="X71" s="7">
        <v>30</v>
      </c>
      <c r="Y71" s="7"/>
      <c r="Z71" s="7"/>
    </row>
    <row r="72" spans="1:26" s="443" customFormat="1" ht="13.9" customHeight="1">
      <c r="A72" s="1477"/>
      <c r="B72" s="1477"/>
      <c r="C72" s="1477"/>
      <c r="D72" s="1477"/>
      <c r="E72" s="92"/>
      <c r="F72" s="92"/>
      <c r="G72" s="92"/>
      <c r="H72" s="7"/>
      <c r="I72" s="7"/>
      <c r="J72" s="92"/>
      <c r="K72" s="7"/>
      <c r="L72" s="92"/>
      <c r="M72" s="7"/>
      <c r="N72" s="92"/>
      <c r="O72" s="92"/>
      <c r="P72" s="92"/>
      <c r="Q72" s="7"/>
      <c r="R72" s="7"/>
      <c r="S72" s="7"/>
      <c r="T72" s="7"/>
      <c r="U72" s="7" t="s">
        <v>141</v>
      </c>
      <c r="V72" s="7" t="s">
        <v>58</v>
      </c>
      <c r="W72" s="7">
        <v>20</v>
      </c>
      <c r="X72" s="7">
        <v>20</v>
      </c>
      <c r="Y72" s="7"/>
      <c r="Z72" s="7"/>
    </row>
    <row r="73" spans="1:26" s="443" customFormat="1" ht="16.5" customHeight="1">
      <c r="A73" s="1478" t="s">
        <v>363</v>
      </c>
      <c r="B73" s="1478" t="s">
        <v>293</v>
      </c>
      <c r="C73" s="1478" t="s">
        <v>50</v>
      </c>
      <c r="D73" s="1478" t="s">
        <v>123</v>
      </c>
      <c r="E73" s="94">
        <v>43105</v>
      </c>
      <c r="F73" s="94">
        <v>43473</v>
      </c>
      <c r="G73" s="94">
        <v>50777</v>
      </c>
      <c r="H73" s="95" t="s">
        <v>52</v>
      </c>
      <c r="I73" s="95" t="s">
        <v>120</v>
      </c>
      <c r="J73" s="94">
        <v>43105</v>
      </c>
      <c r="K73" s="95" t="s">
        <v>364</v>
      </c>
      <c r="L73" s="94">
        <v>43473</v>
      </c>
      <c r="M73" s="95"/>
      <c r="N73" s="94" t="s">
        <v>353</v>
      </c>
      <c r="O73" s="94" t="s">
        <v>355</v>
      </c>
      <c r="P73" s="94">
        <v>50777</v>
      </c>
      <c r="Q73" s="95">
        <v>137.13</v>
      </c>
      <c r="R73" s="95" t="s">
        <v>31</v>
      </c>
      <c r="S73" s="95">
        <v>137.13</v>
      </c>
      <c r="T73" s="95" t="s">
        <v>79</v>
      </c>
      <c r="U73" s="95" t="s">
        <v>73</v>
      </c>
      <c r="V73" s="95" t="s">
        <v>58</v>
      </c>
      <c r="W73" s="95">
        <v>25</v>
      </c>
      <c r="X73" s="95">
        <v>25</v>
      </c>
      <c r="Y73" s="95" t="s">
        <v>344</v>
      </c>
      <c r="Z73" s="95" t="s">
        <v>365</v>
      </c>
    </row>
    <row r="74" spans="1:26" s="443" customFormat="1" ht="13.9" customHeight="1">
      <c r="A74" s="1478"/>
      <c r="B74" s="1478"/>
      <c r="C74" s="1478"/>
      <c r="D74" s="1478"/>
      <c r="E74" s="94"/>
      <c r="F74" s="94"/>
      <c r="G74" s="94"/>
      <c r="H74" s="95"/>
      <c r="I74" s="95"/>
      <c r="J74" s="94"/>
      <c r="K74" s="95"/>
      <c r="L74" s="94"/>
      <c r="M74" s="95"/>
      <c r="N74" s="94"/>
      <c r="O74" s="94"/>
      <c r="P74" s="94"/>
      <c r="Q74" s="95"/>
      <c r="R74" s="95"/>
      <c r="S74" s="95"/>
      <c r="T74" s="95"/>
      <c r="U74" s="95"/>
      <c r="V74" s="95"/>
      <c r="W74" s="95"/>
      <c r="X74" s="95"/>
      <c r="Y74" s="95"/>
      <c r="Z74" s="95"/>
    </row>
    <row r="75" spans="1:26" s="443" customFormat="1" ht="13.9" customHeight="1">
      <c r="A75" s="1478"/>
      <c r="B75" s="1478"/>
      <c r="C75" s="1478"/>
      <c r="D75" s="1478"/>
      <c r="E75" s="94"/>
      <c r="F75" s="94"/>
      <c r="G75" s="94"/>
      <c r="H75" s="95"/>
      <c r="I75" s="95"/>
      <c r="J75" s="94"/>
      <c r="K75" s="95"/>
      <c r="L75" s="94"/>
      <c r="M75" s="95"/>
      <c r="N75" s="94"/>
      <c r="O75" s="94"/>
      <c r="P75" s="94"/>
      <c r="Q75" s="95"/>
      <c r="R75" s="95"/>
      <c r="S75" s="95"/>
      <c r="T75" s="95"/>
      <c r="U75" s="95" t="s">
        <v>99</v>
      </c>
      <c r="V75" s="95" t="s">
        <v>55</v>
      </c>
      <c r="W75" s="95">
        <v>75</v>
      </c>
      <c r="X75" s="95">
        <v>75</v>
      </c>
      <c r="Y75" s="95"/>
      <c r="Z75" s="95"/>
    </row>
    <row r="76" spans="1:26" s="443" customFormat="1" ht="13.9" customHeight="1">
      <c r="A76" s="1478"/>
      <c r="B76" s="1478"/>
      <c r="C76" s="1478"/>
      <c r="D76" s="1478"/>
      <c r="E76" s="94"/>
      <c r="F76" s="94"/>
      <c r="G76" s="94"/>
      <c r="H76" s="95"/>
      <c r="I76" s="95"/>
      <c r="J76" s="94"/>
      <c r="K76" s="95"/>
      <c r="L76" s="94"/>
      <c r="M76" s="95"/>
      <c r="N76" s="94"/>
      <c r="O76" s="94"/>
      <c r="P76" s="94"/>
      <c r="Q76" s="95"/>
      <c r="R76" s="95"/>
      <c r="S76" s="95"/>
      <c r="T76" s="95"/>
      <c r="U76" s="95"/>
      <c r="V76" s="95"/>
      <c r="W76" s="95"/>
      <c r="X76" s="95"/>
      <c r="Y76" s="95"/>
      <c r="Z76" s="95"/>
    </row>
    <row r="77" spans="1:26" s="443" customFormat="1" ht="18.75" customHeight="1">
      <c r="A77" s="7" t="s">
        <v>142</v>
      </c>
      <c r="B77" s="7" t="s">
        <v>143</v>
      </c>
      <c r="C77" s="7" t="s">
        <v>50</v>
      </c>
      <c r="D77" s="7" t="s">
        <v>119</v>
      </c>
      <c r="E77" s="92">
        <v>42907</v>
      </c>
      <c r="F77" s="92">
        <v>43389</v>
      </c>
      <c r="G77" s="92">
        <v>50693</v>
      </c>
      <c r="H77" s="7" t="s">
        <v>52</v>
      </c>
      <c r="I77" s="7" t="s">
        <v>120</v>
      </c>
      <c r="J77" s="92">
        <v>42907</v>
      </c>
      <c r="K77" s="7" t="s">
        <v>144</v>
      </c>
      <c r="L77" s="92">
        <v>43389</v>
      </c>
      <c r="M77" s="7"/>
      <c r="N77" s="92" t="s">
        <v>353</v>
      </c>
      <c r="O77" s="92" t="s">
        <v>355</v>
      </c>
      <c r="P77" s="92">
        <v>50693</v>
      </c>
      <c r="Q77" s="7">
        <v>70.31</v>
      </c>
      <c r="R77" s="7" t="s">
        <v>31</v>
      </c>
      <c r="S77" s="7">
        <v>70.31</v>
      </c>
      <c r="T77" s="7" t="s">
        <v>79</v>
      </c>
      <c r="U77" s="7" t="s">
        <v>73</v>
      </c>
      <c r="V77" s="7" t="s">
        <v>58</v>
      </c>
      <c r="W77" s="7">
        <v>25</v>
      </c>
      <c r="X77" s="7">
        <v>25</v>
      </c>
      <c r="Y77" s="7" t="s">
        <v>344</v>
      </c>
      <c r="Z77" s="7" t="s">
        <v>366</v>
      </c>
    </row>
    <row r="78" spans="1:26" s="443" customFormat="1" ht="22.5">
      <c r="A78" s="32"/>
      <c r="B78" s="32"/>
      <c r="C78" s="32"/>
      <c r="D78" s="32"/>
      <c r="E78" s="93"/>
      <c r="F78" s="93"/>
      <c r="G78" s="93"/>
      <c r="H78" s="32"/>
      <c r="I78" s="32"/>
      <c r="J78" s="93"/>
      <c r="K78" s="32"/>
      <c r="L78" s="93"/>
      <c r="M78" s="32"/>
      <c r="N78" s="93"/>
      <c r="O78" s="93"/>
      <c r="P78" s="93"/>
      <c r="Q78" s="32"/>
      <c r="R78" s="32"/>
      <c r="S78" s="32"/>
      <c r="T78" s="32"/>
      <c r="U78" s="32" t="s">
        <v>367</v>
      </c>
      <c r="V78" s="32" t="s">
        <v>55</v>
      </c>
      <c r="W78" s="32">
        <v>75</v>
      </c>
      <c r="X78" s="32">
        <v>75</v>
      </c>
      <c r="Y78" s="32"/>
      <c r="Z78" s="32"/>
    </row>
    <row r="82" spans="9:10">
      <c r="I82" s="442"/>
      <c r="J82" s="445"/>
    </row>
    <row r="84" spans="9:10" ht="16.5" customHeight="1">
      <c r="I84" s="442"/>
      <c r="J84" s="445"/>
    </row>
    <row r="85" spans="9:10" ht="33" customHeight="1">
      <c r="I85" s="442"/>
      <c r="J85" s="445"/>
    </row>
    <row r="86" spans="9:10">
      <c r="I86" s="442"/>
      <c r="J86" s="445"/>
    </row>
    <row r="87" spans="9:10">
      <c r="I87" s="442"/>
      <c r="J87" s="445"/>
    </row>
    <row r="88" spans="9:10">
      <c r="I88" s="442"/>
      <c r="J88" s="445"/>
    </row>
    <row r="89" spans="9:10">
      <c r="I89" s="442"/>
      <c r="J89" s="445"/>
    </row>
    <row r="90" spans="9:10">
      <c r="I90" s="442"/>
      <c r="J90" s="445"/>
    </row>
    <row r="91" spans="9:10">
      <c r="I91" s="442"/>
      <c r="J91" s="445"/>
    </row>
    <row r="92" spans="9:10">
      <c r="I92" s="442"/>
      <c r="J92" s="445"/>
    </row>
    <row r="93" spans="9:10">
      <c r="I93" s="442"/>
      <c r="J93" s="445"/>
    </row>
    <row r="94" spans="9:10">
      <c r="I94" s="442"/>
      <c r="J94" s="445"/>
    </row>
    <row r="95" spans="9:10">
      <c r="I95" s="442"/>
      <c r="J95" s="445"/>
    </row>
    <row r="96" spans="9:10">
      <c r="I96" s="442"/>
      <c r="J96" s="445"/>
    </row>
    <row r="97" spans="9:10">
      <c r="I97" s="442"/>
      <c r="J97" s="445"/>
    </row>
    <row r="98" spans="9:10">
      <c r="I98" s="442"/>
      <c r="J98" s="445"/>
    </row>
    <row r="99" spans="9:10">
      <c r="I99" s="442"/>
      <c r="J99" s="445"/>
    </row>
    <row r="100" spans="9:10">
      <c r="I100" s="442"/>
      <c r="J100" s="445"/>
    </row>
    <row r="101" spans="9:10">
      <c r="I101" s="442"/>
      <c r="J101" s="445"/>
    </row>
    <row r="102" spans="9:10">
      <c r="I102" s="442"/>
      <c r="J102" s="445"/>
    </row>
    <row r="103" spans="9:10">
      <c r="I103" s="442"/>
      <c r="J103" s="445"/>
    </row>
    <row r="104" spans="9:10">
      <c r="I104" s="442"/>
      <c r="J104" s="445"/>
    </row>
    <row r="105" spans="9:10">
      <c r="I105" s="442"/>
      <c r="J105" s="445"/>
    </row>
    <row r="106" spans="9:10">
      <c r="I106" s="442"/>
      <c r="J106" s="445"/>
    </row>
    <row r="107" spans="9:10">
      <c r="I107" s="442"/>
      <c r="J107" s="445"/>
    </row>
    <row r="108" spans="9:10">
      <c r="I108" s="442"/>
      <c r="J108" s="445"/>
    </row>
    <row r="109" spans="9:10">
      <c r="I109" s="442"/>
      <c r="J109" s="445"/>
    </row>
    <row r="110" spans="9:10">
      <c r="I110" s="442"/>
      <c r="J110" s="445"/>
    </row>
    <row r="111" spans="9:10">
      <c r="I111" s="442"/>
      <c r="J111" s="445"/>
    </row>
    <row r="112" spans="9:10">
      <c r="I112" s="442"/>
      <c r="J112" s="445"/>
    </row>
    <row r="113" spans="9:10">
      <c r="I113" s="442"/>
      <c r="J113" s="445"/>
    </row>
    <row r="114" spans="9:10">
      <c r="I114" s="442"/>
      <c r="J114" s="445"/>
    </row>
    <row r="115" spans="9:10">
      <c r="I115" s="442"/>
      <c r="J115" s="445"/>
    </row>
    <row r="116" spans="9:10">
      <c r="I116" s="442"/>
      <c r="J116" s="445"/>
    </row>
    <row r="117" spans="9:10">
      <c r="I117" s="442"/>
      <c r="J117" s="445"/>
    </row>
    <row r="118" spans="9:10">
      <c r="I118" s="442"/>
      <c r="J118" s="445"/>
    </row>
    <row r="119" spans="9:10">
      <c r="I119" s="442"/>
      <c r="J119" s="445"/>
    </row>
    <row r="120" spans="9:10">
      <c r="I120" s="442"/>
      <c r="J120" s="445"/>
    </row>
    <row r="121" spans="9:10">
      <c r="I121" s="442"/>
      <c r="J121" s="445"/>
    </row>
    <row r="122" spans="9:10">
      <c r="I122" s="442"/>
      <c r="J122" s="445"/>
    </row>
    <row r="123" spans="9:10">
      <c r="I123" s="442"/>
      <c r="J123" s="445"/>
    </row>
    <row r="124" spans="9:10">
      <c r="I124" s="442"/>
      <c r="J124" s="445"/>
    </row>
    <row r="125" spans="9:10">
      <c r="I125" s="442"/>
      <c r="J125" s="445"/>
    </row>
    <row r="126" spans="9:10">
      <c r="I126" s="442"/>
      <c r="J126" s="445"/>
    </row>
    <row r="127" spans="9:10">
      <c r="I127" s="442"/>
      <c r="J127" s="445"/>
    </row>
    <row r="128" spans="9:10">
      <c r="I128" s="442"/>
      <c r="J128" s="445"/>
    </row>
    <row r="129" spans="9:10">
      <c r="I129" s="442"/>
      <c r="J129" s="445"/>
    </row>
    <row r="130" spans="9:10">
      <c r="I130" s="442"/>
      <c r="J130" s="445"/>
    </row>
    <row r="131" spans="9:10">
      <c r="I131" s="442"/>
      <c r="J131" s="445"/>
    </row>
    <row r="132" spans="9:10">
      <c r="I132" s="442"/>
      <c r="J132" s="445"/>
    </row>
    <row r="133" spans="9:10">
      <c r="I133" s="442"/>
      <c r="J133" s="445"/>
    </row>
    <row r="134" spans="9:10">
      <c r="I134" s="442"/>
      <c r="J134" s="445"/>
    </row>
    <row r="135" spans="9:10">
      <c r="I135" s="442"/>
      <c r="J135" s="445"/>
    </row>
    <row r="136" spans="9:10">
      <c r="I136" s="442"/>
      <c r="J136" s="445"/>
    </row>
    <row r="137" spans="9:10">
      <c r="I137" s="442"/>
      <c r="J137" s="445"/>
    </row>
    <row r="138" spans="9:10">
      <c r="I138" s="442"/>
      <c r="J138" s="445"/>
    </row>
    <row r="139" spans="9:10">
      <c r="I139" s="442"/>
      <c r="J139" s="445"/>
    </row>
    <row r="140" spans="9:10">
      <c r="I140" s="442"/>
      <c r="J140" s="445"/>
    </row>
    <row r="141" spans="9:10">
      <c r="I141" s="442"/>
      <c r="J141" s="445"/>
    </row>
    <row r="142" spans="9:10">
      <c r="I142" s="442"/>
      <c r="J142" s="445"/>
    </row>
    <row r="143" spans="9:10">
      <c r="I143" s="442"/>
      <c r="J143" s="445"/>
    </row>
    <row r="144" spans="9:10">
      <c r="I144" s="442"/>
      <c r="J144" s="445"/>
    </row>
    <row r="145" spans="1:10">
      <c r="I145" s="442"/>
      <c r="J145" s="445"/>
    </row>
    <row r="146" spans="1:10">
      <c r="I146" s="442"/>
      <c r="J146" s="445"/>
    </row>
    <row r="147" spans="1:10">
      <c r="A147" s="446" t="s">
        <v>831</v>
      </c>
      <c r="I147" s="442"/>
      <c r="J147" s="445"/>
    </row>
    <row r="148" spans="1:10">
      <c r="I148" s="442"/>
      <c r="J148" s="445"/>
    </row>
    <row r="149" spans="1:10">
      <c r="I149" s="442"/>
      <c r="J149" s="445"/>
    </row>
    <row r="150" spans="1:10">
      <c r="I150" s="442"/>
      <c r="J150" s="445"/>
    </row>
    <row r="151" spans="1:10">
      <c r="I151" s="442"/>
      <c r="J151" s="445"/>
    </row>
    <row r="152" spans="1:10">
      <c r="I152" s="442"/>
      <c r="J152" s="445"/>
    </row>
    <row r="153" spans="1:10">
      <c r="I153" s="442"/>
      <c r="J153" s="445"/>
    </row>
    <row r="154" spans="1:10">
      <c r="A154" s="446" t="s">
        <v>832</v>
      </c>
      <c r="I154" s="442"/>
      <c r="J154" s="445"/>
    </row>
    <row r="155" spans="1:10">
      <c r="I155" s="442"/>
      <c r="J155" s="445"/>
    </row>
    <row r="156" spans="1:10">
      <c r="I156" s="442"/>
      <c r="J156" s="445"/>
    </row>
    <row r="157" spans="1:10">
      <c r="I157" s="442"/>
      <c r="J157" s="445"/>
    </row>
    <row r="158" spans="1:10">
      <c r="I158" s="442"/>
      <c r="J158" s="445"/>
    </row>
    <row r="159" spans="1:10">
      <c r="I159" s="442"/>
      <c r="J159" s="445"/>
    </row>
    <row r="160" spans="1:10">
      <c r="I160" s="442"/>
      <c r="J160" s="445"/>
    </row>
    <row r="161" spans="9:10">
      <c r="I161" s="442"/>
      <c r="J161" s="445"/>
    </row>
    <row r="162" spans="9:10">
      <c r="I162" s="442"/>
      <c r="J162" s="445"/>
    </row>
    <row r="163" spans="9:10">
      <c r="I163" s="442"/>
      <c r="J163" s="445"/>
    </row>
    <row r="164" spans="9:10">
      <c r="I164" s="442"/>
      <c r="J164" s="445"/>
    </row>
    <row r="165" spans="9:10">
      <c r="I165" s="442"/>
      <c r="J165" s="445"/>
    </row>
    <row r="166" spans="9:10">
      <c r="I166" s="442"/>
      <c r="J166" s="445"/>
    </row>
    <row r="167" spans="9:10" ht="16.5" customHeight="1">
      <c r="I167" s="442"/>
      <c r="J167" s="445"/>
    </row>
    <row r="168" spans="9:10" ht="16.5" customHeight="1">
      <c r="I168" s="442"/>
      <c r="J168" s="445"/>
    </row>
    <row r="169" spans="9:10">
      <c r="I169" s="442"/>
      <c r="J169" s="445"/>
    </row>
    <row r="170" spans="9:10">
      <c r="I170" s="442"/>
      <c r="J170" s="445"/>
    </row>
    <row r="171" spans="9:10">
      <c r="I171" s="442"/>
      <c r="J171" s="445"/>
    </row>
    <row r="172" spans="9:10">
      <c r="I172" s="442"/>
      <c r="J172" s="445"/>
    </row>
    <row r="173" spans="9:10">
      <c r="I173" s="442"/>
      <c r="J173" s="445"/>
    </row>
    <row r="174" spans="9:10">
      <c r="I174" s="442"/>
      <c r="J174" s="445"/>
    </row>
    <row r="175" spans="9:10">
      <c r="I175" s="442"/>
      <c r="J175" s="445"/>
    </row>
    <row r="176" spans="9:10">
      <c r="I176" s="442"/>
      <c r="J176" s="445"/>
    </row>
    <row r="177" spans="9:10">
      <c r="I177" s="442"/>
      <c r="J177" s="445"/>
    </row>
    <row r="178" spans="9:10">
      <c r="I178" s="442"/>
      <c r="J178" s="445"/>
    </row>
    <row r="179" spans="9:10">
      <c r="I179" s="442"/>
      <c r="J179" s="445"/>
    </row>
    <row r="180" spans="9:10">
      <c r="I180" s="442"/>
      <c r="J180" s="445"/>
    </row>
    <row r="181" spans="9:10">
      <c r="I181" s="442"/>
      <c r="J181" s="445"/>
    </row>
    <row r="182" spans="9:10">
      <c r="I182" s="442"/>
      <c r="J182" s="445"/>
    </row>
    <row r="183" spans="9:10">
      <c r="I183" s="442"/>
      <c r="J183" s="445"/>
    </row>
    <row r="184" spans="9:10">
      <c r="I184" s="442"/>
      <c r="J184" s="445"/>
    </row>
    <row r="185" spans="9:10">
      <c r="I185" s="442"/>
      <c r="J185" s="445"/>
    </row>
    <row r="186" spans="9:10">
      <c r="I186" s="442"/>
      <c r="J186" s="445"/>
    </row>
    <row r="187" spans="9:10">
      <c r="I187" s="442"/>
      <c r="J187" s="445"/>
    </row>
    <row r="188" spans="9:10">
      <c r="I188" s="442"/>
      <c r="J188" s="445"/>
    </row>
    <row r="189" spans="9:10">
      <c r="I189" s="442"/>
      <c r="J189" s="445"/>
    </row>
    <row r="190" spans="9:10">
      <c r="I190" s="442"/>
      <c r="J190" s="445"/>
    </row>
    <row r="191" spans="9:10">
      <c r="I191" s="442"/>
      <c r="J191" s="445"/>
    </row>
    <row r="192" spans="9:10">
      <c r="I192" s="442"/>
      <c r="J192" s="445"/>
    </row>
    <row r="193" spans="9:10">
      <c r="I193" s="442"/>
      <c r="J193" s="445"/>
    </row>
    <row r="194" spans="9:10">
      <c r="I194" s="442"/>
      <c r="J194" s="445"/>
    </row>
    <row r="195" spans="9:10">
      <c r="I195" s="442"/>
      <c r="J195" s="445"/>
    </row>
    <row r="196" spans="9:10">
      <c r="I196" s="442"/>
      <c r="J196" s="445"/>
    </row>
    <row r="197" spans="9:10">
      <c r="I197" s="442"/>
      <c r="J197" s="445"/>
    </row>
    <row r="198" spans="9:10">
      <c r="I198" s="442"/>
      <c r="J198" s="445"/>
    </row>
    <row r="199" spans="9:10">
      <c r="I199" s="442"/>
      <c r="J199" s="445"/>
    </row>
    <row r="200" spans="9:10">
      <c r="I200" s="442"/>
      <c r="J200" s="445"/>
    </row>
    <row r="201" spans="9:10">
      <c r="I201" s="442"/>
      <c r="J201" s="445"/>
    </row>
    <row r="202" spans="9:10">
      <c r="I202" s="442"/>
      <c r="J202" s="445"/>
    </row>
    <row r="203" spans="9:10">
      <c r="I203" s="442"/>
      <c r="J203" s="445"/>
    </row>
    <row r="204" spans="9:10">
      <c r="I204" s="442"/>
      <c r="J204" s="445"/>
    </row>
    <row r="205" spans="9:10">
      <c r="I205" s="442"/>
      <c r="J205" s="445"/>
    </row>
    <row r="206" spans="9:10">
      <c r="I206" s="442"/>
      <c r="J206" s="445"/>
    </row>
    <row r="207" spans="9:10">
      <c r="I207" s="442"/>
      <c r="J207" s="445"/>
    </row>
    <row r="208" spans="9:10">
      <c r="I208" s="442"/>
      <c r="J208" s="445"/>
    </row>
    <row r="209" spans="9:10">
      <c r="I209" s="442"/>
      <c r="J209" s="445"/>
    </row>
    <row r="210" spans="9:10">
      <c r="I210" s="442"/>
      <c r="J210" s="445"/>
    </row>
    <row r="211" spans="9:10">
      <c r="I211" s="442"/>
      <c r="J211" s="445"/>
    </row>
    <row r="212" spans="9:10">
      <c r="I212" s="442"/>
      <c r="J212" s="445"/>
    </row>
    <row r="213" spans="9:10">
      <c r="I213" s="442"/>
      <c r="J213" s="445"/>
    </row>
    <row r="214" spans="9:10">
      <c r="I214" s="442"/>
      <c r="J214" s="445"/>
    </row>
    <row r="215" spans="9:10">
      <c r="I215" s="442"/>
      <c r="J215" s="445"/>
    </row>
    <row r="216" spans="9:10">
      <c r="I216" s="442"/>
      <c r="J216" s="445"/>
    </row>
    <row r="217" spans="9:10">
      <c r="I217" s="442"/>
      <c r="J217" s="445"/>
    </row>
    <row r="218" spans="9:10">
      <c r="I218" s="442"/>
      <c r="J218" s="445"/>
    </row>
    <row r="219" spans="9:10">
      <c r="I219" s="442"/>
      <c r="J219" s="445"/>
    </row>
    <row r="220" spans="9:10">
      <c r="I220" s="442"/>
      <c r="J220" s="445"/>
    </row>
    <row r="221" spans="9:10">
      <c r="I221" s="442"/>
      <c r="J221" s="445"/>
    </row>
    <row r="222" spans="9:10">
      <c r="I222" s="442"/>
      <c r="J222" s="445"/>
    </row>
    <row r="223" spans="9:10">
      <c r="I223" s="442"/>
      <c r="J223" s="445"/>
    </row>
    <row r="224" spans="9:10">
      <c r="I224" s="442"/>
      <c r="J224" s="445"/>
    </row>
    <row r="225" spans="9:10">
      <c r="I225" s="442"/>
      <c r="J225" s="445"/>
    </row>
    <row r="226" spans="9:10">
      <c r="I226" s="442"/>
      <c r="J226" s="445"/>
    </row>
    <row r="227" spans="9:10">
      <c r="I227" s="442"/>
      <c r="J227" s="445"/>
    </row>
    <row r="228" spans="9:10">
      <c r="I228" s="442"/>
      <c r="J228" s="445"/>
    </row>
    <row r="229" spans="9:10">
      <c r="I229" s="442"/>
      <c r="J229" s="445"/>
    </row>
    <row r="230" spans="9:10">
      <c r="I230" s="442"/>
      <c r="J230" s="445"/>
    </row>
    <row r="231" spans="9:10">
      <c r="I231" s="442"/>
      <c r="J231" s="445"/>
    </row>
    <row r="232" spans="9:10">
      <c r="I232" s="442"/>
      <c r="J232" s="445"/>
    </row>
    <row r="233" spans="9:10">
      <c r="I233" s="442"/>
      <c r="J233" s="445"/>
    </row>
    <row r="234" spans="9:10">
      <c r="I234" s="442"/>
      <c r="J234" s="445"/>
    </row>
    <row r="235" spans="9:10">
      <c r="I235" s="442"/>
      <c r="J235" s="445"/>
    </row>
    <row r="236" spans="9:10">
      <c r="I236" s="442"/>
      <c r="J236" s="445"/>
    </row>
    <row r="237" spans="9:10">
      <c r="I237" s="442"/>
      <c r="J237" s="445"/>
    </row>
    <row r="238" spans="9:10">
      <c r="I238" s="442"/>
      <c r="J238" s="445"/>
    </row>
    <row r="239" spans="9:10">
      <c r="I239" s="442"/>
      <c r="J239" s="445"/>
    </row>
    <row r="240" spans="9:10">
      <c r="I240" s="442"/>
      <c r="J240" s="445"/>
    </row>
    <row r="241" spans="1:11">
      <c r="I241" s="442"/>
      <c r="J241" s="445"/>
    </row>
    <row r="242" spans="1:11">
      <c r="I242" s="442"/>
      <c r="J242" s="445"/>
    </row>
    <row r="243" spans="1:11">
      <c r="I243" s="442"/>
      <c r="J243" s="445"/>
    </row>
    <row r="244" spans="1:11">
      <c r="I244" s="442"/>
      <c r="J244" s="445"/>
    </row>
    <row r="245" spans="1:11">
      <c r="I245" s="442"/>
      <c r="J245" s="445"/>
    </row>
    <row r="246" spans="1:11">
      <c r="I246" s="442"/>
      <c r="J246" s="445"/>
    </row>
    <row r="247" spans="1:11">
      <c r="I247" s="442"/>
      <c r="J247" s="445"/>
    </row>
    <row r="248" spans="1:11">
      <c r="I248" s="442"/>
      <c r="J248" s="445"/>
    </row>
    <row r="249" spans="1:11" ht="45" customHeight="1">
      <c r="A249" s="446" t="s">
        <v>833</v>
      </c>
      <c r="I249" s="442"/>
      <c r="J249" s="445"/>
    </row>
    <row r="250" spans="1:11">
      <c r="I250" s="442"/>
      <c r="J250" s="445"/>
    </row>
    <row r="251" spans="1:11">
      <c r="I251" s="442"/>
      <c r="J251" s="445"/>
    </row>
    <row r="252" spans="1:11">
      <c r="I252" s="442"/>
      <c r="J252" s="445"/>
    </row>
    <row r="253" spans="1:11">
      <c r="I253" s="442"/>
      <c r="J253" s="445"/>
    </row>
    <row r="254" spans="1:11">
      <c r="I254" s="442"/>
      <c r="J254" s="445"/>
    </row>
    <row r="255" spans="1:11">
      <c r="I255" s="442"/>
      <c r="J255" s="445"/>
      <c r="K255" s="447"/>
    </row>
    <row r="256" spans="1:11">
      <c r="I256" s="442"/>
      <c r="J256" s="445"/>
      <c r="K256" s="447"/>
    </row>
    <row r="257" spans="9:11">
      <c r="I257" s="442"/>
      <c r="J257" s="445"/>
    </row>
    <row r="258" spans="9:11">
      <c r="I258" s="442"/>
      <c r="J258" s="445"/>
      <c r="K258" s="447"/>
    </row>
    <row r="259" spans="9:11">
      <c r="I259" s="442"/>
      <c r="J259" s="445"/>
      <c r="K259" s="447"/>
    </row>
    <row r="260" spans="9:11">
      <c r="I260" s="442"/>
      <c r="J260" s="445"/>
      <c r="K260" s="447"/>
    </row>
    <row r="261" spans="9:11">
      <c r="I261" s="442"/>
      <c r="J261" s="445"/>
      <c r="K261" s="447"/>
    </row>
    <row r="262" spans="9:11">
      <c r="I262" s="442"/>
      <c r="J262" s="445"/>
      <c r="K262" s="447"/>
    </row>
    <row r="263" spans="9:11">
      <c r="I263" s="442"/>
      <c r="J263" s="445"/>
    </row>
    <row r="264" spans="9:11">
      <c r="I264" s="442"/>
      <c r="J264" s="445"/>
    </row>
    <row r="265" spans="9:11">
      <c r="I265" s="442"/>
      <c r="J265" s="445"/>
    </row>
    <row r="266" spans="9:11">
      <c r="I266" s="442"/>
      <c r="J266" s="445"/>
    </row>
    <row r="267" spans="9:11">
      <c r="I267" s="442"/>
      <c r="J267" s="445"/>
    </row>
    <row r="268" spans="9:11">
      <c r="I268" s="442"/>
      <c r="J268" s="445"/>
    </row>
    <row r="269" spans="9:11">
      <c r="I269" s="442"/>
      <c r="J269" s="445"/>
    </row>
    <row r="270" spans="9:11">
      <c r="I270" s="442"/>
      <c r="J270" s="445"/>
    </row>
    <row r="271" spans="9:11">
      <c r="I271" s="442"/>
      <c r="J271" s="445"/>
    </row>
    <row r="272" spans="9:11">
      <c r="I272" s="442"/>
      <c r="J272" s="445"/>
      <c r="K272" s="447"/>
    </row>
    <row r="273" spans="9:11">
      <c r="I273" s="442"/>
      <c r="J273" s="445"/>
      <c r="K273" s="447"/>
    </row>
    <row r="274" spans="9:11">
      <c r="I274" s="442"/>
      <c r="J274" s="445"/>
    </row>
    <row r="275" spans="9:11">
      <c r="I275" s="442"/>
      <c r="J275" s="445"/>
    </row>
    <row r="276" spans="9:11">
      <c r="I276" s="442"/>
      <c r="J276" s="445"/>
    </row>
    <row r="277" spans="9:11">
      <c r="I277" s="442"/>
      <c r="J277" s="445"/>
    </row>
    <row r="278" spans="9:11">
      <c r="I278" s="442"/>
      <c r="J278" s="445"/>
    </row>
    <row r="279" spans="9:11">
      <c r="I279" s="442"/>
      <c r="J279" s="445"/>
    </row>
    <row r="280" spans="9:11">
      <c r="I280" s="442"/>
      <c r="J280" s="445"/>
    </row>
    <row r="281" spans="9:11">
      <c r="I281" s="442"/>
      <c r="J281" s="445"/>
    </row>
    <row r="282" spans="9:11">
      <c r="I282" s="442"/>
      <c r="J282" s="445"/>
    </row>
    <row r="283" spans="9:11">
      <c r="I283" s="442"/>
      <c r="J283" s="445"/>
    </row>
    <row r="284" spans="9:11">
      <c r="I284" s="442"/>
      <c r="J284" s="445"/>
    </row>
    <row r="285" spans="9:11">
      <c r="I285" s="442"/>
      <c r="J285" s="445"/>
    </row>
    <row r="286" spans="9:11">
      <c r="I286" s="442"/>
      <c r="J286" s="445"/>
    </row>
    <row r="287" spans="9:11">
      <c r="I287" s="442"/>
      <c r="J287" s="445"/>
    </row>
    <row r="288" spans="9:11">
      <c r="I288" s="442"/>
      <c r="J288" s="445"/>
    </row>
  </sheetData>
  <mergeCells count="109">
    <mergeCell ref="N7:N8"/>
    <mergeCell ref="O7:O8"/>
    <mergeCell ref="G7:G8"/>
    <mergeCell ref="H7:H8"/>
    <mergeCell ref="I7:I8"/>
    <mergeCell ref="J7:J8"/>
    <mergeCell ref="K7:K8"/>
    <mergeCell ref="L7:L8"/>
    <mergeCell ref="A1:Z1"/>
    <mergeCell ref="A3:A5"/>
    <mergeCell ref="B3:B5"/>
    <mergeCell ref="C3:H4"/>
    <mergeCell ref="I3:M4"/>
    <mergeCell ref="N3:P4"/>
    <mergeCell ref="Q3:S3"/>
    <mergeCell ref="T3:T5"/>
    <mergeCell ref="U3:V4"/>
    <mergeCell ref="W3:X4"/>
    <mergeCell ref="Z3:Z5"/>
    <mergeCell ref="Q4:R4"/>
    <mergeCell ref="S4:S5"/>
    <mergeCell ref="Y3:Y5"/>
    <mergeCell ref="A14:A16"/>
    <mergeCell ref="B14:B16"/>
    <mergeCell ref="C14:C16"/>
    <mergeCell ref="D14:D16"/>
    <mergeCell ref="A11:A13"/>
    <mergeCell ref="B11:B13"/>
    <mergeCell ref="C11:C13"/>
    <mergeCell ref="D11:D13"/>
    <mergeCell ref="M7:M8"/>
    <mergeCell ref="A7:A8"/>
    <mergeCell ref="B7:B8"/>
    <mergeCell ref="C7:C8"/>
    <mergeCell ref="D7:D8"/>
    <mergeCell ref="E7:E8"/>
    <mergeCell ref="F7:F8"/>
    <mergeCell ref="A23:A25"/>
    <mergeCell ref="B23:B25"/>
    <mergeCell ref="C23:C25"/>
    <mergeCell ref="D23:D25"/>
    <mergeCell ref="A20:A22"/>
    <mergeCell ref="B20:B22"/>
    <mergeCell ref="C20:C22"/>
    <mergeCell ref="D20:D22"/>
    <mergeCell ref="A17:A19"/>
    <mergeCell ref="B17:B19"/>
    <mergeCell ref="C17:C19"/>
    <mergeCell ref="D17:D19"/>
    <mergeCell ref="A32:A34"/>
    <mergeCell ref="B32:B34"/>
    <mergeCell ref="C32:C34"/>
    <mergeCell ref="D32:D34"/>
    <mergeCell ref="A29:A31"/>
    <mergeCell ref="B29:B31"/>
    <mergeCell ref="C29:C31"/>
    <mergeCell ref="D29:D31"/>
    <mergeCell ref="A26:A28"/>
    <mergeCell ref="B26:B28"/>
    <mergeCell ref="C26:C28"/>
    <mergeCell ref="D26:D28"/>
    <mergeCell ref="A41:A43"/>
    <mergeCell ref="B41:B43"/>
    <mergeCell ref="C41:C43"/>
    <mergeCell ref="D41:D43"/>
    <mergeCell ref="A38:A40"/>
    <mergeCell ref="B38:B40"/>
    <mergeCell ref="C38:C40"/>
    <mergeCell ref="D38:D40"/>
    <mergeCell ref="A35:A37"/>
    <mergeCell ref="B35:B37"/>
    <mergeCell ref="C35:C37"/>
    <mergeCell ref="D35:D37"/>
    <mergeCell ref="A54:A57"/>
    <mergeCell ref="B54:B57"/>
    <mergeCell ref="C54:C57"/>
    <mergeCell ref="D54:D57"/>
    <mergeCell ref="A47:A49"/>
    <mergeCell ref="B47:B49"/>
    <mergeCell ref="C47:C49"/>
    <mergeCell ref="D47:D49"/>
    <mergeCell ref="A44:A46"/>
    <mergeCell ref="B44:B46"/>
    <mergeCell ref="C44:C46"/>
    <mergeCell ref="D44:D46"/>
    <mergeCell ref="A50:A52"/>
    <mergeCell ref="B50:B52"/>
    <mergeCell ref="C50:C52"/>
    <mergeCell ref="D50:D52"/>
    <mergeCell ref="A62:A64"/>
    <mergeCell ref="B62:B64"/>
    <mergeCell ref="C62:C64"/>
    <mergeCell ref="D62:D64"/>
    <mergeCell ref="A58:A61"/>
    <mergeCell ref="B58:B61"/>
    <mergeCell ref="C58:C61"/>
    <mergeCell ref="D58:D61"/>
    <mergeCell ref="A73:A76"/>
    <mergeCell ref="B73:B76"/>
    <mergeCell ref="C73:C76"/>
    <mergeCell ref="D73:D76"/>
    <mergeCell ref="A69:A72"/>
    <mergeCell ref="B69:B72"/>
    <mergeCell ref="C69:C72"/>
    <mergeCell ref="D69:D72"/>
    <mergeCell ref="A65:A68"/>
    <mergeCell ref="B65:B68"/>
    <mergeCell ref="C65:C68"/>
    <mergeCell ref="D65:D68"/>
  </mergeCells>
  <printOptions horizontalCentered="1"/>
  <pageMargins left="0.11811023622047245" right="0.11811023622047245" top="0.35433070866141736" bottom="0.15748031496062992" header="0.31496062992125984" footer="0.31496062992125984"/>
  <pageSetup paperSize="9" scale="3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showGridLines="0" zoomScaleNormal="100" zoomScaleSheetLayoutView="100" workbookViewId="0">
      <pane ySplit="4" topLeftCell="A376" activePane="bottomLeft" state="frozen"/>
      <selection activeCell="I18" sqref="I18"/>
      <selection pane="bottomLeft" activeCell="F2" sqref="F2"/>
    </sheetView>
  </sheetViews>
  <sheetFormatPr baseColWidth="10" defaultRowHeight="11.25"/>
  <cols>
    <col min="1" max="1" width="53" style="89" customWidth="1"/>
    <col min="2" max="2" width="19.7109375" style="89" bestFit="1" customWidth="1"/>
    <col min="3" max="3" width="17.7109375" style="89" customWidth="1"/>
    <col min="4" max="4" width="15.7109375" style="89" customWidth="1"/>
    <col min="5" max="5" width="14.28515625" style="423" bestFit="1" customWidth="1"/>
    <col min="6" max="6" width="15.28515625" style="89" customWidth="1"/>
    <col min="7" max="7" width="15.7109375" style="89" customWidth="1"/>
    <col min="8" max="8" width="13.42578125" style="89" customWidth="1"/>
    <col min="9" max="9" width="19.5703125" style="89" customWidth="1"/>
    <col min="10" max="10" width="9.140625" style="89" bestFit="1" customWidth="1"/>
    <col min="11" max="250" width="10.85546875" style="89"/>
    <col min="251" max="251" width="10.140625" style="89" customWidth="1"/>
    <col min="252" max="252" width="18.140625" style="89" customWidth="1"/>
    <col min="253" max="253" width="18.28515625" style="89" customWidth="1"/>
    <col min="254" max="255" width="17.28515625" style="89" customWidth="1"/>
    <col min="256" max="256" width="22.140625" style="89" customWidth="1"/>
    <col min="257" max="257" width="15.7109375" style="89" customWidth="1"/>
    <col min="258" max="506" width="10.85546875" style="89"/>
    <col min="507" max="507" width="10.140625" style="89" customWidth="1"/>
    <col min="508" max="508" width="18.140625" style="89" customWidth="1"/>
    <col min="509" max="509" width="18.28515625" style="89" customWidth="1"/>
    <col min="510" max="511" width="17.28515625" style="89" customWidth="1"/>
    <col min="512" max="512" width="22.140625" style="89" customWidth="1"/>
    <col min="513" max="513" width="15.7109375" style="89" customWidth="1"/>
    <col min="514" max="762" width="10.85546875" style="89"/>
    <col min="763" max="763" width="10.140625" style="89" customWidth="1"/>
    <col min="764" max="764" width="18.140625" style="89" customWidth="1"/>
    <col min="765" max="765" width="18.28515625" style="89" customWidth="1"/>
    <col min="766" max="767" width="17.28515625" style="89" customWidth="1"/>
    <col min="768" max="768" width="22.140625" style="89" customWidth="1"/>
    <col min="769" max="769" width="15.7109375" style="89" customWidth="1"/>
    <col min="770" max="1018" width="10.85546875" style="89"/>
    <col min="1019" max="1019" width="10.140625" style="89" customWidth="1"/>
    <col min="1020" max="1020" width="18.140625" style="89" customWidth="1"/>
    <col min="1021" max="1021" width="18.28515625" style="89" customWidth="1"/>
    <col min="1022" max="1023" width="17.28515625" style="89" customWidth="1"/>
    <col min="1024" max="1024" width="22.140625" style="89" customWidth="1"/>
    <col min="1025" max="1025" width="15.7109375" style="89" customWidth="1"/>
    <col min="1026" max="1274" width="10.85546875" style="89"/>
    <col min="1275" max="1275" width="10.140625" style="89" customWidth="1"/>
    <col min="1276" max="1276" width="18.140625" style="89" customWidth="1"/>
    <col min="1277" max="1277" width="18.28515625" style="89" customWidth="1"/>
    <col min="1278" max="1279" width="17.28515625" style="89" customWidth="1"/>
    <col min="1280" max="1280" width="22.140625" style="89" customWidth="1"/>
    <col min="1281" max="1281" width="15.7109375" style="89" customWidth="1"/>
    <col min="1282" max="1530" width="10.85546875" style="89"/>
    <col min="1531" max="1531" width="10.140625" style="89" customWidth="1"/>
    <col min="1532" max="1532" width="18.140625" style="89" customWidth="1"/>
    <col min="1533" max="1533" width="18.28515625" style="89" customWidth="1"/>
    <col min="1534" max="1535" width="17.28515625" style="89" customWidth="1"/>
    <col min="1536" max="1536" width="22.140625" style="89" customWidth="1"/>
    <col min="1537" max="1537" width="15.7109375" style="89" customWidth="1"/>
    <col min="1538" max="1786" width="10.85546875" style="89"/>
    <col min="1787" max="1787" width="10.140625" style="89" customWidth="1"/>
    <col min="1788" max="1788" width="18.140625" style="89" customWidth="1"/>
    <col min="1789" max="1789" width="18.28515625" style="89" customWidth="1"/>
    <col min="1790" max="1791" width="17.28515625" style="89" customWidth="1"/>
    <col min="1792" max="1792" width="22.140625" style="89" customWidth="1"/>
    <col min="1793" max="1793" width="15.7109375" style="89" customWidth="1"/>
    <col min="1794" max="2042" width="10.85546875" style="89"/>
    <col min="2043" max="2043" width="10.140625" style="89" customWidth="1"/>
    <col min="2044" max="2044" width="18.140625" style="89" customWidth="1"/>
    <col min="2045" max="2045" width="18.28515625" style="89" customWidth="1"/>
    <col min="2046" max="2047" width="17.28515625" style="89" customWidth="1"/>
    <col min="2048" max="2048" width="22.140625" style="89" customWidth="1"/>
    <col min="2049" max="2049" width="15.7109375" style="89" customWidth="1"/>
    <col min="2050" max="2298" width="10.85546875" style="89"/>
    <col min="2299" max="2299" width="10.140625" style="89" customWidth="1"/>
    <col min="2300" max="2300" width="18.140625" style="89" customWidth="1"/>
    <col min="2301" max="2301" width="18.28515625" style="89" customWidth="1"/>
    <col min="2302" max="2303" width="17.28515625" style="89" customWidth="1"/>
    <col min="2304" max="2304" width="22.140625" style="89" customWidth="1"/>
    <col min="2305" max="2305" width="15.7109375" style="89" customWidth="1"/>
    <col min="2306" max="2554" width="10.85546875" style="89"/>
    <col min="2555" max="2555" width="10.140625" style="89" customWidth="1"/>
    <col min="2556" max="2556" width="18.140625" style="89" customWidth="1"/>
    <col min="2557" max="2557" width="18.28515625" style="89" customWidth="1"/>
    <col min="2558" max="2559" width="17.28515625" style="89" customWidth="1"/>
    <col min="2560" max="2560" width="22.140625" style="89" customWidth="1"/>
    <col min="2561" max="2561" width="15.7109375" style="89" customWidth="1"/>
    <col min="2562" max="2810" width="10.85546875" style="89"/>
    <col min="2811" max="2811" width="10.140625" style="89" customWidth="1"/>
    <col min="2812" max="2812" width="18.140625" style="89" customWidth="1"/>
    <col min="2813" max="2813" width="18.28515625" style="89" customWidth="1"/>
    <col min="2814" max="2815" width="17.28515625" style="89" customWidth="1"/>
    <col min="2816" max="2816" width="22.140625" style="89" customWidth="1"/>
    <col min="2817" max="2817" width="15.7109375" style="89" customWidth="1"/>
    <col min="2818" max="3066" width="10.85546875" style="89"/>
    <col min="3067" max="3067" width="10.140625" style="89" customWidth="1"/>
    <col min="3068" max="3068" width="18.140625" style="89" customWidth="1"/>
    <col min="3069" max="3069" width="18.28515625" style="89" customWidth="1"/>
    <col min="3070" max="3071" width="17.28515625" style="89" customWidth="1"/>
    <col min="3072" max="3072" width="22.140625" style="89" customWidth="1"/>
    <col min="3073" max="3073" width="15.7109375" style="89" customWidth="1"/>
    <col min="3074" max="3322" width="10.85546875" style="89"/>
    <col min="3323" max="3323" width="10.140625" style="89" customWidth="1"/>
    <col min="3324" max="3324" width="18.140625" style="89" customWidth="1"/>
    <col min="3325" max="3325" width="18.28515625" style="89" customWidth="1"/>
    <col min="3326" max="3327" width="17.28515625" style="89" customWidth="1"/>
    <col min="3328" max="3328" width="22.140625" style="89" customWidth="1"/>
    <col min="3329" max="3329" width="15.7109375" style="89" customWidth="1"/>
    <col min="3330" max="3578" width="10.85546875" style="89"/>
    <col min="3579" max="3579" width="10.140625" style="89" customWidth="1"/>
    <col min="3580" max="3580" width="18.140625" style="89" customWidth="1"/>
    <col min="3581" max="3581" width="18.28515625" style="89" customWidth="1"/>
    <col min="3582" max="3583" width="17.28515625" style="89" customWidth="1"/>
    <col min="3584" max="3584" width="22.140625" style="89" customWidth="1"/>
    <col min="3585" max="3585" width="15.7109375" style="89" customWidth="1"/>
    <col min="3586" max="3834" width="10.85546875" style="89"/>
    <col min="3835" max="3835" width="10.140625" style="89" customWidth="1"/>
    <col min="3836" max="3836" width="18.140625" style="89" customWidth="1"/>
    <col min="3837" max="3837" width="18.28515625" style="89" customWidth="1"/>
    <col min="3838" max="3839" width="17.28515625" style="89" customWidth="1"/>
    <col min="3840" max="3840" width="22.140625" style="89" customWidth="1"/>
    <col min="3841" max="3841" width="15.7109375" style="89" customWidth="1"/>
    <col min="3842" max="4090" width="10.85546875" style="89"/>
    <col min="4091" max="4091" width="10.140625" style="89" customWidth="1"/>
    <col min="4092" max="4092" width="18.140625" style="89" customWidth="1"/>
    <col min="4093" max="4093" width="18.28515625" style="89" customWidth="1"/>
    <col min="4094" max="4095" width="17.28515625" style="89" customWidth="1"/>
    <col min="4096" max="4096" width="22.140625" style="89" customWidth="1"/>
    <col min="4097" max="4097" width="15.7109375" style="89" customWidth="1"/>
    <col min="4098" max="4346" width="10.85546875" style="89"/>
    <col min="4347" max="4347" width="10.140625" style="89" customWidth="1"/>
    <col min="4348" max="4348" width="18.140625" style="89" customWidth="1"/>
    <col min="4349" max="4349" width="18.28515625" style="89" customWidth="1"/>
    <col min="4350" max="4351" width="17.28515625" style="89" customWidth="1"/>
    <col min="4352" max="4352" width="22.140625" style="89" customWidth="1"/>
    <col min="4353" max="4353" width="15.7109375" style="89" customWidth="1"/>
    <col min="4354" max="4602" width="10.85546875" style="89"/>
    <col min="4603" max="4603" width="10.140625" style="89" customWidth="1"/>
    <col min="4604" max="4604" width="18.140625" style="89" customWidth="1"/>
    <col min="4605" max="4605" width="18.28515625" style="89" customWidth="1"/>
    <col min="4606" max="4607" width="17.28515625" style="89" customWidth="1"/>
    <col min="4608" max="4608" width="22.140625" style="89" customWidth="1"/>
    <col min="4609" max="4609" width="15.7109375" style="89" customWidth="1"/>
    <col min="4610" max="4858" width="10.85546875" style="89"/>
    <col min="4859" max="4859" width="10.140625" style="89" customWidth="1"/>
    <col min="4860" max="4860" width="18.140625" style="89" customWidth="1"/>
    <col min="4861" max="4861" width="18.28515625" style="89" customWidth="1"/>
    <col min="4862" max="4863" width="17.28515625" style="89" customWidth="1"/>
    <col min="4864" max="4864" width="22.140625" style="89" customWidth="1"/>
    <col min="4865" max="4865" width="15.7109375" style="89" customWidth="1"/>
    <col min="4866" max="5114" width="10.85546875" style="89"/>
    <col min="5115" max="5115" width="10.140625" style="89" customWidth="1"/>
    <col min="5116" max="5116" width="18.140625" style="89" customWidth="1"/>
    <col min="5117" max="5117" width="18.28515625" style="89" customWidth="1"/>
    <col min="5118" max="5119" width="17.28515625" style="89" customWidth="1"/>
    <col min="5120" max="5120" width="22.140625" style="89" customWidth="1"/>
    <col min="5121" max="5121" width="15.7109375" style="89" customWidth="1"/>
    <col min="5122" max="5370" width="10.85546875" style="89"/>
    <col min="5371" max="5371" width="10.140625" style="89" customWidth="1"/>
    <col min="5372" max="5372" width="18.140625" style="89" customWidth="1"/>
    <col min="5373" max="5373" width="18.28515625" style="89" customWidth="1"/>
    <col min="5374" max="5375" width="17.28515625" style="89" customWidth="1"/>
    <col min="5376" max="5376" width="22.140625" style="89" customWidth="1"/>
    <col min="5377" max="5377" width="15.7109375" style="89" customWidth="1"/>
    <col min="5378" max="5626" width="10.85546875" style="89"/>
    <col min="5627" max="5627" width="10.140625" style="89" customWidth="1"/>
    <col min="5628" max="5628" width="18.140625" style="89" customWidth="1"/>
    <col min="5629" max="5629" width="18.28515625" style="89" customWidth="1"/>
    <col min="5630" max="5631" width="17.28515625" style="89" customWidth="1"/>
    <col min="5632" max="5632" width="22.140625" style="89" customWidth="1"/>
    <col min="5633" max="5633" width="15.7109375" style="89" customWidth="1"/>
    <col min="5634" max="5882" width="10.85546875" style="89"/>
    <col min="5883" max="5883" width="10.140625" style="89" customWidth="1"/>
    <col min="5884" max="5884" width="18.140625" style="89" customWidth="1"/>
    <col min="5885" max="5885" width="18.28515625" style="89" customWidth="1"/>
    <col min="5886" max="5887" width="17.28515625" style="89" customWidth="1"/>
    <col min="5888" max="5888" width="22.140625" style="89" customWidth="1"/>
    <col min="5889" max="5889" width="15.7109375" style="89" customWidth="1"/>
    <col min="5890" max="6138" width="10.85546875" style="89"/>
    <col min="6139" max="6139" width="10.140625" style="89" customWidth="1"/>
    <col min="6140" max="6140" width="18.140625" style="89" customWidth="1"/>
    <col min="6141" max="6141" width="18.28515625" style="89" customWidth="1"/>
    <col min="6142" max="6143" width="17.28515625" style="89" customWidth="1"/>
    <col min="6144" max="6144" width="22.140625" style="89" customWidth="1"/>
    <col min="6145" max="6145" width="15.7109375" style="89" customWidth="1"/>
    <col min="6146" max="6394" width="10.85546875" style="89"/>
    <col min="6395" max="6395" width="10.140625" style="89" customWidth="1"/>
    <col min="6396" max="6396" width="18.140625" style="89" customWidth="1"/>
    <col min="6397" max="6397" width="18.28515625" style="89" customWidth="1"/>
    <col min="6398" max="6399" width="17.28515625" style="89" customWidth="1"/>
    <col min="6400" max="6400" width="22.140625" style="89" customWidth="1"/>
    <col min="6401" max="6401" width="15.7109375" style="89" customWidth="1"/>
    <col min="6402" max="6650" width="10.85546875" style="89"/>
    <col min="6651" max="6651" width="10.140625" style="89" customWidth="1"/>
    <col min="6652" max="6652" width="18.140625" style="89" customWidth="1"/>
    <col min="6653" max="6653" width="18.28515625" style="89" customWidth="1"/>
    <col min="6654" max="6655" width="17.28515625" style="89" customWidth="1"/>
    <col min="6656" max="6656" width="22.140625" style="89" customWidth="1"/>
    <col min="6657" max="6657" width="15.7109375" style="89" customWidth="1"/>
    <col min="6658" max="6906" width="10.85546875" style="89"/>
    <col min="6907" max="6907" width="10.140625" style="89" customWidth="1"/>
    <col min="6908" max="6908" width="18.140625" style="89" customWidth="1"/>
    <col min="6909" max="6909" width="18.28515625" style="89" customWidth="1"/>
    <col min="6910" max="6911" width="17.28515625" style="89" customWidth="1"/>
    <col min="6912" max="6912" width="22.140625" style="89" customWidth="1"/>
    <col min="6913" max="6913" width="15.7109375" style="89" customWidth="1"/>
    <col min="6914" max="7162" width="10.85546875" style="89"/>
    <col min="7163" max="7163" width="10.140625" style="89" customWidth="1"/>
    <col min="7164" max="7164" width="18.140625" style="89" customWidth="1"/>
    <col min="7165" max="7165" width="18.28515625" style="89" customWidth="1"/>
    <col min="7166" max="7167" width="17.28515625" style="89" customWidth="1"/>
    <col min="7168" max="7168" width="22.140625" style="89" customWidth="1"/>
    <col min="7169" max="7169" width="15.7109375" style="89" customWidth="1"/>
    <col min="7170" max="7418" width="10.85546875" style="89"/>
    <col min="7419" max="7419" width="10.140625" style="89" customWidth="1"/>
    <col min="7420" max="7420" width="18.140625" style="89" customWidth="1"/>
    <col min="7421" max="7421" width="18.28515625" style="89" customWidth="1"/>
    <col min="7422" max="7423" width="17.28515625" style="89" customWidth="1"/>
    <col min="7424" max="7424" width="22.140625" style="89" customWidth="1"/>
    <col min="7425" max="7425" width="15.7109375" style="89" customWidth="1"/>
    <col min="7426" max="7674" width="10.85546875" style="89"/>
    <col min="7675" max="7675" width="10.140625" style="89" customWidth="1"/>
    <col min="7676" max="7676" width="18.140625" style="89" customWidth="1"/>
    <col min="7677" max="7677" width="18.28515625" style="89" customWidth="1"/>
    <col min="7678" max="7679" width="17.28515625" style="89" customWidth="1"/>
    <col min="7680" max="7680" width="22.140625" style="89" customWidth="1"/>
    <col min="7681" max="7681" width="15.7109375" style="89" customWidth="1"/>
    <col min="7682" max="7930" width="10.85546875" style="89"/>
    <col min="7931" max="7931" width="10.140625" style="89" customWidth="1"/>
    <col min="7932" max="7932" width="18.140625" style="89" customWidth="1"/>
    <col min="7933" max="7933" width="18.28515625" style="89" customWidth="1"/>
    <col min="7934" max="7935" width="17.28515625" style="89" customWidth="1"/>
    <col min="7936" max="7936" width="22.140625" style="89" customWidth="1"/>
    <col min="7937" max="7937" width="15.7109375" style="89" customWidth="1"/>
    <col min="7938" max="8186" width="10.85546875" style="89"/>
    <col min="8187" max="8187" width="10.140625" style="89" customWidth="1"/>
    <col min="8188" max="8188" width="18.140625" style="89" customWidth="1"/>
    <col min="8189" max="8189" width="18.28515625" style="89" customWidth="1"/>
    <col min="8190" max="8191" width="17.28515625" style="89" customWidth="1"/>
    <col min="8192" max="8192" width="22.140625" style="89" customWidth="1"/>
    <col min="8193" max="8193" width="15.7109375" style="89" customWidth="1"/>
    <col min="8194" max="8442" width="10.85546875" style="89"/>
    <col min="8443" max="8443" width="10.140625" style="89" customWidth="1"/>
    <col min="8444" max="8444" width="18.140625" style="89" customWidth="1"/>
    <col min="8445" max="8445" width="18.28515625" style="89" customWidth="1"/>
    <col min="8446" max="8447" width="17.28515625" style="89" customWidth="1"/>
    <col min="8448" max="8448" width="22.140625" style="89" customWidth="1"/>
    <col min="8449" max="8449" width="15.7109375" style="89" customWidth="1"/>
    <col min="8450" max="8698" width="10.85546875" style="89"/>
    <col min="8699" max="8699" width="10.140625" style="89" customWidth="1"/>
    <col min="8700" max="8700" width="18.140625" style="89" customWidth="1"/>
    <col min="8701" max="8701" width="18.28515625" style="89" customWidth="1"/>
    <col min="8702" max="8703" width="17.28515625" style="89" customWidth="1"/>
    <col min="8704" max="8704" width="22.140625" style="89" customWidth="1"/>
    <col min="8705" max="8705" width="15.7109375" style="89" customWidth="1"/>
    <col min="8706" max="8954" width="10.85546875" style="89"/>
    <col min="8955" max="8955" width="10.140625" style="89" customWidth="1"/>
    <col min="8956" max="8956" width="18.140625" style="89" customWidth="1"/>
    <col min="8957" max="8957" width="18.28515625" style="89" customWidth="1"/>
    <col min="8958" max="8959" width="17.28515625" style="89" customWidth="1"/>
    <col min="8960" max="8960" width="22.140625" style="89" customWidth="1"/>
    <col min="8961" max="8961" width="15.7109375" style="89" customWidth="1"/>
    <col min="8962" max="9210" width="10.85546875" style="89"/>
    <col min="9211" max="9211" width="10.140625" style="89" customWidth="1"/>
    <col min="9212" max="9212" width="18.140625" style="89" customWidth="1"/>
    <col min="9213" max="9213" width="18.28515625" style="89" customWidth="1"/>
    <col min="9214" max="9215" width="17.28515625" style="89" customWidth="1"/>
    <col min="9216" max="9216" width="22.140625" style="89" customWidth="1"/>
    <col min="9217" max="9217" width="15.7109375" style="89" customWidth="1"/>
    <col min="9218" max="9466" width="10.85546875" style="89"/>
    <col min="9467" max="9467" width="10.140625" style="89" customWidth="1"/>
    <col min="9468" max="9468" width="18.140625" style="89" customWidth="1"/>
    <col min="9469" max="9469" width="18.28515625" style="89" customWidth="1"/>
    <col min="9470" max="9471" width="17.28515625" style="89" customWidth="1"/>
    <col min="9472" max="9472" width="22.140625" style="89" customWidth="1"/>
    <col min="9473" max="9473" width="15.7109375" style="89" customWidth="1"/>
    <col min="9474" max="9722" width="10.85546875" style="89"/>
    <col min="9723" max="9723" width="10.140625" style="89" customWidth="1"/>
    <col min="9724" max="9724" width="18.140625" style="89" customWidth="1"/>
    <col min="9725" max="9725" width="18.28515625" style="89" customWidth="1"/>
    <col min="9726" max="9727" width="17.28515625" style="89" customWidth="1"/>
    <col min="9728" max="9728" width="22.140625" style="89" customWidth="1"/>
    <col min="9729" max="9729" width="15.7109375" style="89" customWidth="1"/>
    <col min="9730" max="9978" width="10.85546875" style="89"/>
    <col min="9979" max="9979" width="10.140625" style="89" customWidth="1"/>
    <col min="9980" max="9980" width="18.140625" style="89" customWidth="1"/>
    <col min="9981" max="9981" width="18.28515625" style="89" customWidth="1"/>
    <col min="9982" max="9983" width="17.28515625" style="89" customWidth="1"/>
    <col min="9984" max="9984" width="22.140625" style="89" customWidth="1"/>
    <col min="9985" max="9985" width="15.7109375" style="89" customWidth="1"/>
    <col min="9986" max="10234" width="10.85546875" style="89"/>
    <col min="10235" max="10235" width="10.140625" style="89" customWidth="1"/>
    <col min="10236" max="10236" width="18.140625" style="89" customWidth="1"/>
    <col min="10237" max="10237" width="18.28515625" style="89" customWidth="1"/>
    <col min="10238" max="10239" width="17.28515625" style="89" customWidth="1"/>
    <col min="10240" max="10240" width="22.140625" style="89" customWidth="1"/>
    <col min="10241" max="10241" width="15.7109375" style="89" customWidth="1"/>
    <col min="10242" max="10490" width="10.85546875" style="89"/>
    <col min="10491" max="10491" width="10.140625" style="89" customWidth="1"/>
    <col min="10492" max="10492" width="18.140625" style="89" customWidth="1"/>
    <col min="10493" max="10493" width="18.28515625" style="89" customWidth="1"/>
    <col min="10494" max="10495" width="17.28515625" style="89" customWidth="1"/>
    <col min="10496" max="10496" width="22.140625" style="89" customWidth="1"/>
    <col min="10497" max="10497" width="15.7109375" style="89" customWidth="1"/>
    <col min="10498" max="10746" width="10.85546875" style="89"/>
    <col min="10747" max="10747" width="10.140625" style="89" customWidth="1"/>
    <col min="10748" max="10748" width="18.140625" style="89" customWidth="1"/>
    <col min="10749" max="10749" width="18.28515625" style="89" customWidth="1"/>
    <col min="10750" max="10751" width="17.28515625" style="89" customWidth="1"/>
    <col min="10752" max="10752" width="22.140625" style="89" customWidth="1"/>
    <col min="10753" max="10753" width="15.7109375" style="89" customWidth="1"/>
    <col min="10754" max="11002" width="10.85546875" style="89"/>
    <col min="11003" max="11003" width="10.140625" style="89" customWidth="1"/>
    <col min="11004" max="11004" width="18.140625" style="89" customWidth="1"/>
    <col min="11005" max="11005" width="18.28515625" style="89" customWidth="1"/>
    <col min="11006" max="11007" width="17.28515625" style="89" customWidth="1"/>
    <col min="11008" max="11008" width="22.140625" style="89" customWidth="1"/>
    <col min="11009" max="11009" width="15.7109375" style="89" customWidth="1"/>
    <col min="11010" max="11258" width="10.85546875" style="89"/>
    <col min="11259" max="11259" width="10.140625" style="89" customWidth="1"/>
    <col min="11260" max="11260" width="18.140625" style="89" customWidth="1"/>
    <col min="11261" max="11261" width="18.28515625" style="89" customWidth="1"/>
    <col min="11262" max="11263" width="17.28515625" style="89" customWidth="1"/>
    <col min="11264" max="11264" width="22.140625" style="89" customWidth="1"/>
    <col min="11265" max="11265" width="15.7109375" style="89" customWidth="1"/>
    <col min="11266" max="11514" width="10.85546875" style="89"/>
    <col min="11515" max="11515" width="10.140625" style="89" customWidth="1"/>
    <col min="11516" max="11516" width="18.140625" style="89" customWidth="1"/>
    <col min="11517" max="11517" width="18.28515625" style="89" customWidth="1"/>
    <col min="11518" max="11519" width="17.28515625" style="89" customWidth="1"/>
    <col min="11520" max="11520" width="22.140625" style="89" customWidth="1"/>
    <col min="11521" max="11521" width="15.7109375" style="89" customWidth="1"/>
    <col min="11522" max="11770" width="10.85546875" style="89"/>
    <col min="11771" max="11771" width="10.140625" style="89" customWidth="1"/>
    <col min="11772" max="11772" width="18.140625" style="89" customWidth="1"/>
    <col min="11773" max="11773" width="18.28515625" style="89" customWidth="1"/>
    <col min="11774" max="11775" width="17.28515625" style="89" customWidth="1"/>
    <col min="11776" max="11776" width="22.140625" style="89" customWidth="1"/>
    <col min="11777" max="11777" width="15.7109375" style="89" customWidth="1"/>
    <col min="11778" max="12026" width="10.85546875" style="89"/>
    <col min="12027" max="12027" width="10.140625" style="89" customWidth="1"/>
    <col min="12028" max="12028" width="18.140625" style="89" customWidth="1"/>
    <col min="12029" max="12029" width="18.28515625" style="89" customWidth="1"/>
    <col min="12030" max="12031" width="17.28515625" style="89" customWidth="1"/>
    <col min="12032" max="12032" width="22.140625" style="89" customWidth="1"/>
    <col min="12033" max="12033" width="15.7109375" style="89" customWidth="1"/>
    <col min="12034" max="12282" width="10.85546875" style="89"/>
    <col min="12283" max="12283" width="10.140625" style="89" customWidth="1"/>
    <col min="12284" max="12284" width="18.140625" style="89" customWidth="1"/>
    <col min="12285" max="12285" width="18.28515625" style="89" customWidth="1"/>
    <col min="12286" max="12287" width="17.28515625" style="89" customWidth="1"/>
    <col min="12288" max="12288" width="22.140625" style="89" customWidth="1"/>
    <col min="12289" max="12289" width="15.7109375" style="89" customWidth="1"/>
    <col min="12290" max="12538" width="10.85546875" style="89"/>
    <col min="12539" max="12539" width="10.140625" style="89" customWidth="1"/>
    <col min="12540" max="12540" width="18.140625" style="89" customWidth="1"/>
    <col min="12541" max="12541" width="18.28515625" style="89" customWidth="1"/>
    <col min="12542" max="12543" width="17.28515625" style="89" customWidth="1"/>
    <col min="12544" max="12544" width="22.140625" style="89" customWidth="1"/>
    <col min="12545" max="12545" width="15.7109375" style="89" customWidth="1"/>
    <col min="12546" max="12794" width="10.85546875" style="89"/>
    <col min="12795" max="12795" width="10.140625" style="89" customWidth="1"/>
    <col min="12796" max="12796" width="18.140625" style="89" customWidth="1"/>
    <col min="12797" max="12797" width="18.28515625" style="89" customWidth="1"/>
    <col min="12798" max="12799" width="17.28515625" style="89" customWidth="1"/>
    <col min="12800" max="12800" width="22.140625" style="89" customWidth="1"/>
    <col min="12801" max="12801" width="15.7109375" style="89" customWidth="1"/>
    <col min="12802" max="13050" width="10.85546875" style="89"/>
    <col min="13051" max="13051" width="10.140625" style="89" customWidth="1"/>
    <col min="13052" max="13052" width="18.140625" style="89" customWidth="1"/>
    <col min="13053" max="13053" width="18.28515625" style="89" customWidth="1"/>
    <col min="13054" max="13055" width="17.28515625" style="89" customWidth="1"/>
    <col min="13056" max="13056" width="22.140625" style="89" customWidth="1"/>
    <col min="13057" max="13057" width="15.7109375" style="89" customWidth="1"/>
    <col min="13058" max="13306" width="10.85546875" style="89"/>
    <col min="13307" max="13307" width="10.140625" style="89" customWidth="1"/>
    <col min="13308" max="13308" width="18.140625" style="89" customWidth="1"/>
    <col min="13309" max="13309" width="18.28515625" style="89" customWidth="1"/>
    <col min="13310" max="13311" width="17.28515625" style="89" customWidth="1"/>
    <col min="13312" max="13312" width="22.140625" style="89" customWidth="1"/>
    <col min="13313" max="13313" width="15.7109375" style="89" customWidth="1"/>
    <col min="13314" max="13562" width="10.85546875" style="89"/>
    <col min="13563" max="13563" width="10.140625" style="89" customWidth="1"/>
    <col min="13564" max="13564" width="18.140625" style="89" customWidth="1"/>
    <col min="13565" max="13565" width="18.28515625" style="89" customWidth="1"/>
    <col min="13566" max="13567" width="17.28515625" style="89" customWidth="1"/>
    <col min="13568" max="13568" width="22.140625" style="89" customWidth="1"/>
    <col min="13569" max="13569" width="15.7109375" style="89" customWidth="1"/>
    <col min="13570" max="13818" width="10.85546875" style="89"/>
    <col min="13819" max="13819" width="10.140625" style="89" customWidth="1"/>
    <col min="13820" max="13820" width="18.140625" style="89" customWidth="1"/>
    <col min="13821" max="13821" width="18.28515625" style="89" customWidth="1"/>
    <col min="13822" max="13823" width="17.28515625" style="89" customWidth="1"/>
    <col min="13824" max="13824" width="22.140625" style="89" customWidth="1"/>
    <col min="13825" max="13825" width="15.7109375" style="89" customWidth="1"/>
    <col min="13826" max="14074" width="10.85546875" style="89"/>
    <col min="14075" max="14075" width="10.140625" style="89" customWidth="1"/>
    <col min="14076" max="14076" width="18.140625" style="89" customWidth="1"/>
    <col min="14077" max="14077" width="18.28515625" style="89" customWidth="1"/>
    <col min="14078" max="14079" width="17.28515625" style="89" customWidth="1"/>
    <col min="14080" max="14080" width="22.140625" style="89" customWidth="1"/>
    <col min="14081" max="14081" width="15.7109375" style="89" customWidth="1"/>
    <col min="14082" max="14330" width="10.85546875" style="89"/>
    <col min="14331" max="14331" width="10.140625" style="89" customWidth="1"/>
    <col min="14332" max="14332" width="18.140625" style="89" customWidth="1"/>
    <col min="14333" max="14333" width="18.28515625" style="89" customWidth="1"/>
    <col min="14334" max="14335" width="17.28515625" style="89" customWidth="1"/>
    <col min="14336" max="14336" width="22.140625" style="89" customWidth="1"/>
    <col min="14337" max="14337" width="15.7109375" style="89" customWidth="1"/>
    <col min="14338" max="14586" width="10.85546875" style="89"/>
    <col min="14587" max="14587" width="10.140625" style="89" customWidth="1"/>
    <col min="14588" max="14588" width="18.140625" style="89" customWidth="1"/>
    <col min="14589" max="14589" width="18.28515625" style="89" customWidth="1"/>
    <col min="14590" max="14591" width="17.28515625" style="89" customWidth="1"/>
    <col min="14592" max="14592" width="22.140625" style="89" customWidth="1"/>
    <col min="14593" max="14593" width="15.7109375" style="89" customWidth="1"/>
    <col min="14594" max="14842" width="10.85546875" style="89"/>
    <col min="14843" max="14843" width="10.140625" style="89" customWidth="1"/>
    <col min="14844" max="14844" width="18.140625" style="89" customWidth="1"/>
    <col min="14845" max="14845" width="18.28515625" style="89" customWidth="1"/>
    <col min="14846" max="14847" width="17.28515625" style="89" customWidth="1"/>
    <col min="14848" max="14848" width="22.140625" style="89" customWidth="1"/>
    <col min="14849" max="14849" width="15.7109375" style="89" customWidth="1"/>
    <col min="14850" max="15098" width="10.85546875" style="89"/>
    <col min="15099" max="15099" width="10.140625" style="89" customWidth="1"/>
    <col min="15100" max="15100" width="18.140625" style="89" customWidth="1"/>
    <col min="15101" max="15101" width="18.28515625" style="89" customWidth="1"/>
    <col min="15102" max="15103" width="17.28515625" style="89" customWidth="1"/>
    <col min="15104" max="15104" width="22.140625" style="89" customWidth="1"/>
    <col min="15105" max="15105" width="15.7109375" style="89" customWidth="1"/>
    <col min="15106" max="15354" width="10.85546875" style="89"/>
    <col min="15355" max="15355" width="10.140625" style="89" customWidth="1"/>
    <col min="15356" max="15356" width="18.140625" style="89" customWidth="1"/>
    <col min="15357" max="15357" width="18.28515625" style="89" customWidth="1"/>
    <col min="15358" max="15359" width="17.28515625" style="89" customWidth="1"/>
    <col min="15360" max="15360" width="22.140625" style="89" customWidth="1"/>
    <col min="15361" max="15361" width="15.7109375" style="89" customWidth="1"/>
    <col min="15362" max="15610" width="10.85546875" style="89"/>
    <col min="15611" max="15611" width="10.140625" style="89" customWidth="1"/>
    <col min="15612" max="15612" width="18.140625" style="89" customWidth="1"/>
    <col min="15613" max="15613" width="18.28515625" style="89" customWidth="1"/>
    <col min="15614" max="15615" width="17.28515625" style="89" customWidth="1"/>
    <col min="15616" max="15616" width="22.140625" style="89" customWidth="1"/>
    <col min="15617" max="15617" width="15.7109375" style="89" customWidth="1"/>
    <col min="15618" max="15866" width="10.85546875" style="89"/>
    <col min="15867" max="15867" width="10.140625" style="89" customWidth="1"/>
    <col min="15868" max="15868" width="18.140625" style="89" customWidth="1"/>
    <col min="15869" max="15869" width="18.28515625" style="89" customWidth="1"/>
    <col min="15870" max="15871" width="17.28515625" style="89" customWidth="1"/>
    <col min="15872" max="15872" width="22.140625" style="89" customWidth="1"/>
    <col min="15873" max="15873" width="15.7109375" style="89" customWidth="1"/>
    <col min="15874" max="16122" width="10.85546875" style="89"/>
    <col min="16123" max="16123" width="10.140625" style="89" customWidth="1"/>
    <col min="16124" max="16124" width="18.140625" style="89" customWidth="1"/>
    <col min="16125" max="16125" width="18.28515625" style="89" customWidth="1"/>
    <col min="16126" max="16127" width="17.28515625" style="89" customWidth="1"/>
    <col min="16128" max="16128" width="22.140625" style="89" customWidth="1"/>
    <col min="16129" max="16129" width="15.7109375" style="89" customWidth="1"/>
    <col min="16130" max="16384" width="10.85546875" style="89"/>
  </cols>
  <sheetData>
    <row r="1" spans="1:9" ht="33.75" customHeight="1">
      <c r="A1" s="166" t="s">
        <v>4221</v>
      </c>
      <c r="B1" s="405"/>
      <c r="C1" s="405"/>
      <c r="D1" s="405"/>
      <c r="E1" s="405"/>
      <c r="F1" s="405"/>
      <c r="G1" s="405"/>
      <c r="H1" s="405"/>
      <c r="I1" s="405"/>
    </row>
    <row r="2" spans="1:9" ht="33.75" customHeight="1">
      <c r="A2" s="166"/>
      <c r="B2" s="405"/>
      <c r="C2" s="405"/>
      <c r="D2" s="405"/>
      <c r="E2" s="405"/>
      <c r="F2" s="405"/>
      <c r="G2" s="405"/>
      <c r="H2" s="405"/>
      <c r="I2" s="405"/>
    </row>
    <row r="3" spans="1:9" ht="33.75" customHeight="1">
      <c r="A3" s="166"/>
      <c r="B3" s="405"/>
      <c r="C3" s="405"/>
      <c r="D3" s="405"/>
      <c r="E3" s="405"/>
      <c r="F3" s="405"/>
      <c r="G3" s="405"/>
      <c r="H3" s="405"/>
      <c r="I3" s="405"/>
    </row>
    <row r="4" spans="1:9" ht="56.25" customHeight="1">
      <c r="A4" s="406" t="s">
        <v>563</v>
      </c>
      <c r="B4" s="406" t="s">
        <v>564</v>
      </c>
      <c r="C4" s="406" t="s">
        <v>2183</v>
      </c>
      <c r="D4" s="406" t="s">
        <v>565</v>
      </c>
      <c r="E4" s="406" t="s">
        <v>566</v>
      </c>
      <c r="F4" s="88" t="s">
        <v>2184</v>
      </c>
      <c r="G4" s="406" t="s">
        <v>567</v>
      </c>
      <c r="H4" s="406" t="s">
        <v>2185</v>
      </c>
      <c r="I4" s="406" t="s">
        <v>568</v>
      </c>
    </row>
    <row r="5" spans="1:9" ht="25.9" customHeight="1">
      <c r="A5" s="407" t="s">
        <v>2186</v>
      </c>
      <c r="B5" s="408"/>
      <c r="C5" s="409"/>
      <c r="D5" s="409"/>
      <c r="E5" s="410"/>
      <c r="F5" s="411"/>
      <c r="G5" s="411"/>
      <c r="H5" s="411"/>
      <c r="I5" s="411"/>
    </row>
    <row r="6" spans="1:9">
      <c r="A6" s="412" t="s">
        <v>2187</v>
      </c>
      <c r="B6" s="409" t="s">
        <v>2188</v>
      </c>
      <c r="C6" s="409" t="s">
        <v>94</v>
      </c>
      <c r="D6" s="409" t="s">
        <v>312</v>
      </c>
      <c r="E6" s="410">
        <v>227321.5</v>
      </c>
      <c r="F6" s="410">
        <v>98.972500000000011</v>
      </c>
      <c r="G6" s="410">
        <f>E6*F6</f>
        <v>22498577.158750001</v>
      </c>
      <c r="H6" s="413">
        <v>623.96459528614423</v>
      </c>
      <c r="I6" s="414">
        <f>G6*H6</f>
        <v>14038315591.373533</v>
      </c>
    </row>
    <row r="7" spans="1:9">
      <c r="A7" s="412" t="s">
        <v>2189</v>
      </c>
      <c r="B7" s="409" t="s">
        <v>2188</v>
      </c>
      <c r="C7" s="409" t="s">
        <v>94</v>
      </c>
      <c r="D7" s="409" t="s">
        <v>312</v>
      </c>
      <c r="E7" s="410">
        <v>201768.69999999998</v>
      </c>
      <c r="F7" s="410">
        <v>98.972500000000011</v>
      </c>
      <c r="G7" s="410">
        <f t="shared" ref="G7:G17" si="0">E7*F7</f>
        <v>19969552.660750002</v>
      </c>
      <c r="H7" s="413">
        <v>623.96459528614423</v>
      </c>
      <c r="I7" s="414">
        <f t="shared" ref="I7:I17" si="1">G7*H7</f>
        <v>12460293844.01022</v>
      </c>
    </row>
    <row r="8" spans="1:9">
      <c r="A8" s="412" t="s">
        <v>2190</v>
      </c>
      <c r="B8" s="409" t="s">
        <v>2188</v>
      </c>
      <c r="C8" s="409" t="s">
        <v>94</v>
      </c>
      <c r="D8" s="409" t="s">
        <v>312</v>
      </c>
      <c r="E8" s="410">
        <v>234375.4</v>
      </c>
      <c r="F8" s="410">
        <v>98.972500000000011</v>
      </c>
      <c r="G8" s="410">
        <f t="shared" si="0"/>
        <v>23196719.276500002</v>
      </c>
      <c r="H8" s="413">
        <v>623.96459528614423</v>
      </c>
      <c r="I8" s="414">
        <f t="shared" si="1"/>
        <v>14473931555.327623</v>
      </c>
    </row>
    <row r="9" spans="1:9">
      <c r="A9" s="412" t="s">
        <v>2191</v>
      </c>
      <c r="B9" s="409" t="s">
        <v>2188</v>
      </c>
      <c r="C9" s="409" t="s">
        <v>94</v>
      </c>
      <c r="D9" s="409" t="s">
        <v>312</v>
      </c>
      <c r="E9" s="410">
        <v>240911.99999999997</v>
      </c>
      <c r="F9" s="410">
        <v>98.972500000000011</v>
      </c>
      <c r="G9" s="410">
        <f t="shared" si="0"/>
        <v>23843662.919999998</v>
      </c>
      <c r="H9" s="413">
        <v>623.96459528614423</v>
      </c>
      <c r="I9" s="414">
        <f t="shared" si="1"/>
        <v>14877601484.017042</v>
      </c>
    </row>
    <row r="10" spans="1:9">
      <c r="A10" s="412" t="s">
        <v>2192</v>
      </c>
      <c r="B10" s="409" t="s">
        <v>2188</v>
      </c>
      <c r="C10" s="409" t="s">
        <v>94</v>
      </c>
      <c r="D10" s="409" t="s">
        <v>312</v>
      </c>
      <c r="E10" s="410">
        <v>223602.4</v>
      </c>
      <c r="F10" s="410">
        <v>98.972500000000011</v>
      </c>
      <c r="G10" s="410">
        <f t="shared" si="0"/>
        <v>22130488.534000002</v>
      </c>
      <c r="H10" s="413">
        <v>623.96459528614423</v>
      </c>
      <c r="I10" s="414">
        <f t="shared" si="1"/>
        <v>13808641321.601967</v>
      </c>
    </row>
    <row r="11" spans="1:9">
      <c r="A11" s="412" t="s">
        <v>2193</v>
      </c>
      <c r="B11" s="409" t="s">
        <v>2188</v>
      </c>
      <c r="C11" s="409" t="s">
        <v>94</v>
      </c>
      <c r="D11" s="409" t="s">
        <v>312</v>
      </c>
      <c r="E11" s="410">
        <v>241451.69999999998</v>
      </c>
      <c r="F11" s="410">
        <v>98.972500000000011</v>
      </c>
      <c r="G11" s="410">
        <f t="shared" si="0"/>
        <v>23897078.378249999</v>
      </c>
      <c r="H11" s="413">
        <v>623.96459528614423</v>
      </c>
      <c r="I11" s="414">
        <f t="shared" si="1"/>
        <v>14910930838.806028</v>
      </c>
    </row>
    <row r="12" spans="1:9">
      <c r="A12" s="412" t="s">
        <v>2194</v>
      </c>
      <c r="B12" s="409" t="s">
        <v>2188</v>
      </c>
      <c r="C12" s="409" t="s">
        <v>94</v>
      </c>
      <c r="D12" s="409" t="s">
        <v>312</v>
      </c>
      <c r="E12" s="410">
        <v>239064.69999999998</v>
      </c>
      <c r="F12" s="410">
        <v>98.972500000000011</v>
      </c>
      <c r="G12" s="410">
        <f t="shared" si="0"/>
        <v>23660831.020750001</v>
      </c>
      <c r="H12" s="413">
        <v>623.96459528614423</v>
      </c>
      <c r="I12" s="414">
        <f t="shared" si="1"/>
        <v>14763520851.99612</v>
      </c>
    </row>
    <row r="13" spans="1:9">
      <c r="A13" s="412" t="s">
        <v>2195</v>
      </c>
      <c r="B13" s="409" t="s">
        <v>2188</v>
      </c>
      <c r="C13" s="409" t="s">
        <v>94</v>
      </c>
      <c r="D13" s="409" t="s">
        <v>312</v>
      </c>
      <c r="E13" s="410">
        <v>235070.49999999997</v>
      </c>
      <c r="F13" s="410">
        <v>98.972500000000011</v>
      </c>
      <c r="G13" s="410">
        <f t="shared" si="0"/>
        <v>23265515.061250001</v>
      </c>
      <c r="H13" s="413">
        <v>623.96459528614423</v>
      </c>
      <c r="I13" s="414">
        <f t="shared" si="1"/>
        <v>14516857689.316549</v>
      </c>
    </row>
    <row r="14" spans="1:9">
      <c r="A14" s="412" t="s">
        <v>2196</v>
      </c>
      <c r="B14" s="409" t="s">
        <v>2188</v>
      </c>
      <c r="C14" s="409" t="s">
        <v>94</v>
      </c>
      <c r="D14" s="409" t="s">
        <v>312</v>
      </c>
      <c r="E14" s="410">
        <v>230836.19999999998</v>
      </c>
      <c r="F14" s="410">
        <v>98.972500000000011</v>
      </c>
      <c r="G14" s="410">
        <f t="shared" si="0"/>
        <v>22846435.804500002</v>
      </c>
      <c r="H14" s="413">
        <v>623.96459528614423</v>
      </c>
      <c r="I14" s="414">
        <f t="shared" si="1"/>
        <v>14255367070.48572</v>
      </c>
    </row>
    <row r="15" spans="1:9">
      <c r="A15" s="412" t="s">
        <v>2197</v>
      </c>
      <c r="B15" s="409" t="s">
        <v>2188</v>
      </c>
      <c r="C15" s="409" t="s">
        <v>94</v>
      </c>
      <c r="D15" s="409" t="s">
        <v>312</v>
      </c>
      <c r="E15" s="410">
        <v>237269.19999999998</v>
      </c>
      <c r="F15" s="410">
        <v>98.972500000000011</v>
      </c>
      <c r="G15" s="410">
        <f t="shared" si="0"/>
        <v>23483125.897</v>
      </c>
      <c r="H15" s="413">
        <v>623.96459528614423</v>
      </c>
      <c r="I15" s="414">
        <f t="shared" si="1"/>
        <v>14652639146.375177</v>
      </c>
    </row>
    <row r="16" spans="1:9">
      <c r="A16" s="412" t="s">
        <v>2198</v>
      </c>
      <c r="B16" s="409" t="s">
        <v>2188</v>
      </c>
      <c r="C16" s="409" t="s">
        <v>94</v>
      </c>
      <c r="D16" s="409" t="s">
        <v>312</v>
      </c>
      <c r="E16" s="410">
        <v>219568.3</v>
      </c>
      <c r="F16" s="410">
        <v>98.972500000000011</v>
      </c>
      <c r="G16" s="410">
        <f t="shared" si="0"/>
        <v>21731223.57175</v>
      </c>
      <c r="H16" s="413">
        <v>623.96459528614423</v>
      </c>
      <c r="I16" s="414">
        <f t="shared" si="1"/>
        <v>13559514121.019707</v>
      </c>
    </row>
    <row r="17" spans="1:10">
      <c r="A17" s="412" t="s">
        <v>2199</v>
      </c>
      <c r="B17" s="409" t="s">
        <v>2188</v>
      </c>
      <c r="C17" s="409" t="s">
        <v>94</v>
      </c>
      <c r="D17" s="409" t="s">
        <v>312</v>
      </c>
      <c r="E17" s="410">
        <v>222365.5</v>
      </c>
      <c r="F17" s="410">
        <v>98.972500000000011</v>
      </c>
      <c r="G17" s="410">
        <f t="shared" si="0"/>
        <v>22008069.448750004</v>
      </c>
      <c r="H17" s="413">
        <v>623.96459528614423</v>
      </c>
      <c r="I17" s="414">
        <f t="shared" si="1"/>
        <v>13732256146.618652</v>
      </c>
    </row>
    <row r="18" spans="1:10">
      <c r="A18" s="412" t="s">
        <v>2200</v>
      </c>
      <c r="B18" s="409" t="s">
        <v>2188</v>
      </c>
      <c r="C18" s="409" t="s">
        <v>94</v>
      </c>
      <c r="D18" s="409" t="s">
        <v>312</v>
      </c>
      <c r="E18" s="410"/>
      <c r="F18" s="410"/>
      <c r="G18" s="410"/>
      <c r="H18" s="413"/>
      <c r="I18" s="414"/>
    </row>
    <row r="19" spans="1:10" s="419" customFormat="1">
      <c r="A19" s="407" t="s">
        <v>2201</v>
      </c>
      <c r="B19" s="415" t="s">
        <v>2188</v>
      </c>
      <c r="C19" s="415" t="s">
        <v>94</v>
      </c>
      <c r="D19" s="415" t="s">
        <v>312</v>
      </c>
      <c r="E19" s="416">
        <f>SUM(E6:E18)</f>
        <v>2753606.0999999996</v>
      </c>
      <c r="F19" s="416"/>
      <c r="G19" s="416">
        <f>SUM(G6:G18)</f>
        <v>272531279.73225003</v>
      </c>
      <c r="H19" s="417"/>
      <c r="I19" s="416">
        <f>SUM(I6:I18)</f>
        <v>170049869660.94833</v>
      </c>
      <c r="J19" s="418"/>
    </row>
    <row r="20" spans="1:10" s="419" customFormat="1">
      <c r="A20" s="407"/>
      <c r="B20" s="20"/>
      <c r="C20" s="415"/>
      <c r="D20" s="409"/>
      <c r="E20" s="416"/>
      <c r="F20" s="416"/>
      <c r="G20" s="420"/>
      <c r="H20" s="417"/>
      <c r="I20" s="421"/>
      <c r="J20" s="418"/>
    </row>
    <row r="21" spans="1:10" s="419" customFormat="1">
      <c r="A21" s="412" t="s">
        <v>2187</v>
      </c>
      <c r="B21" s="409" t="s">
        <v>2188</v>
      </c>
      <c r="C21" s="409" t="s">
        <v>2202</v>
      </c>
      <c r="D21" s="409" t="s">
        <v>312</v>
      </c>
      <c r="E21" s="416">
        <v>47283.6</v>
      </c>
      <c r="F21" s="410">
        <v>98.972500000000011</v>
      </c>
      <c r="G21" s="410">
        <f t="shared" ref="G21:G33" si="2">E21*F21</f>
        <v>4679776.1010000007</v>
      </c>
      <c r="H21" s="413">
        <v>623.96459528614423</v>
      </c>
      <c r="I21" s="414">
        <f t="shared" ref="I21:I33" si="3">G21*H21</f>
        <v>2920014600.8902354</v>
      </c>
      <c r="J21" s="418"/>
    </row>
    <row r="22" spans="1:10" s="419" customFormat="1">
      <c r="A22" s="412" t="s">
        <v>2189</v>
      </c>
      <c r="B22" s="409" t="s">
        <v>2188</v>
      </c>
      <c r="C22" s="409" t="s">
        <v>2202</v>
      </c>
      <c r="D22" s="409" t="s">
        <v>312</v>
      </c>
      <c r="E22" s="416">
        <v>45274.2</v>
      </c>
      <c r="F22" s="410">
        <v>98.972500000000011</v>
      </c>
      <c r="G22" s="410">
        <f t="shared" si="2"/>
        <v>4480900.7595000006</v>
      </c>
      <c r="H22" s="413">
        <v>623.96459528614423</v>
      </c>
      <c r="I22" s="414">
        <f t="shared" si="3"/>
        <v>2795923428.9187942</v>
      </c>
      <c r="J22" s="418"/>
    </row>
    <row r="23" spans="1:10" s="419" customFormat="1">
      <c r="A23" s="412" t="s">
        <v>2190</v>
      </c>
      <c r="B23" s="409" t="s">
        <v>2188</v>
      </c>
      <c r="C23" s="409" t="s">
        <v>2202</v>
      </c>
      <c r="D23" s="409" t="s">
        <v>312</v>
      </c>
      <c r="E23" s="416">
        <v>39876.6</v>
      </c>
      <c r="F23" s="410">
        <v>98.972500000000011</v>
      </c>
      <c r="G23" s="410">
        <f t="shared" si="2"/>
        <v>3946686.7935000001</v>
      </c>
      <c r="H23" s="413">
        <v>623.96459528614423</v>
      </c>
      <c r="I23" s="414">
        <f t="shared" si="3"/>
        <v>2462592827.8273978</v>
      </c>
      <c r="J23" s="418"/>
    </row>
    <row r="24" spans="1:10" s="419" customFormat="1">
      <c r="A24" s="412" t="s">
        <v>2191</v>
      </c>
      <c r="B24" s="409" t="s">
        <v>2188</v>
      </c>
      <c r="C24" s="409" t="s">
        <v>2202</v>
      </c>
      <c r="D24" s="409" t="s">
        <v>312</v>
      </c>
      <c r="E24" s="416">
        <v>36414.6</v>
      </c>
      <c r="F24" s="410">
        <v>98.972500000000011</v>
      </c>
      <c r="G24" s="410">
        <f t="shared" si="2"/>
        <v>3604043.9985000002</v>
      </c>
      <c r="H24" s="413">
        <v>623.96459528614423</v>
      </c>
      <c r="I24" s="414">
        <f t="shared" si="3"/>
        <v>2248795854.9175096</v>
      </c>
      <c r="J24" s="418"/>
    </row>
    <row r="25" spans="1:10" s="419" customFormat="1">
      <c r="A25" s="412" t="s">
        <v>2192</v>
      </c>
      <c r="B25" s="409" t="s">
        <v>2188</v>
      </c>
      <c r="C25" s="409" t="s">
        <v>2202</v>
      </c>
      <c r="D25" s="409" t="s">
        <v>312</v>
      </c>
      <c r="E25" s="416">
        <v>37609.199999999997</v>
      </c>
      <c r="F25" s="410">
        <v>98.972500000000011</v>
      </c>
      <c r="G25" s="410">
        <f t="shared" si="2"/>
        <v>3722276.5470000003</v>
      </c>
      <c r="H25" s="413">
        <v>623.96459528614423</v>
      </c>
      <c r="I25" s="414">
        <f t="shared" si="3"/>
        <v>2322568779.1919618</v>
      </c>
      <c r="J25" s="418"/>
    </row>
    <row r="26" spans="1:10" s="419" customFormat="1">
      <c r="A26" s="412" t="s">
        <v>2193</v>
      </c>
      <c r="B26" s="409" t="s">
        <v>2188</v>
      </c>
      <c r="C26" s="409" t="s">
        <v>2202</v>
      </c>
      <c r="D26" s="409" t="s">
        <v>312</v>
      </c>
      <c r="E26" s="416">
        <v>48709.799999999996</v>
      </c>
      <c r="F26" s="410">
        <v>98.972500000000011</v>
      </c>
      <c r="G26" s="410">
        <f t="shared" si="2"/>
        <v>4820930.6804999998</v>
      </c>
      <c r="H26" s="413">
        <v>623.96459528614423</v>
      </c>
      <c r="I26" s="414">
        <f t="shared" si="3"/>
        <v>3008090060.9607382</v>
      </c>
      <c r="J26" s="418"/>
    </row>
    <row r="27" spans="1:10" s="419" customFormat="1">
      <c r="A27" s="412" t="s">
        <v>2194</v>
      </c>
      <c r="B27" s="409" t="s">
        <v>2188</v>
      </c>
      <c r="C27" s="409" t="s">
        <v>2202</v>
      </c>
      <c r="D27" s="409" t="s">
        <v>312</v>
      </c>
      <c r="E27" s="416">
        <v>46121.4</v>
      </c>
      <c r="F27" s="410">
        <v>98.972500000000011</v>
      </c>
      <c r="G27" s="410">
        <f t="shared" si="2"/>
        <v>4564750.261500001</v>
      </c>
      <c r="H27" s="413">
        <v>623.96459528614423</v>
      </c>
      <c r="I27" s="414">
        <f t="shared" si="3"/>
        <v>2848242549.4991693</v>
      </c>
      <c r="J27" s="418"/>
    </row>
    <row r="28" spans="1:10" s="419" customFormat="1">
      <c r="A28" s="412" t="s">
        <v>2195</v>
      </c>
      <c r="B28" s="409" t="s">
        <v>2188</v>
      </c>
      <c r="C28" s="409" t="s">
        <v>2202</v>
      </c>
      <c r="D28" s="409" t="s">
        <v>312</v>
      </c>
      <c r="E28" s="416">
        <v>48431.4</v>
      </c>
      <c r="F28" s="410">
        <v>98.972500000000011</v>
      </c>
      <c r="G28" s="410">
        <f t="shared" si="2"/>
        <v>4793376.7365000006</v>
      </c>
      <c r="H28" s="413">
        <v>623.96459528614423</v>
      </c>
      <c r="I28" s="414">
        <f t="shared" si="3"/>
        <v>2990897375.4442415</v>
      </c>
      <c r="J28" s="418"/>
    </row>
    <row r="29" spans="1:10" s="419" customFormat="1">
      <c r="A29" s="412" t="s">
        <v>2196</v>
      </c>
      <c r="B29" s="409" t="s">
        <v>2188</v>
      </c>
      <c r="C29" s="409" t="s">
        <v>2202</v>
      </c>
      <c r="D29" s="409" t="s">
        <v>312</v>
      </c>
      <c r="E29" s="416">
        <v>51700.799999999996</v>
      </c>
      <c r="F29" s="410">
        <v>98.972500000000011</v>
      </c>
      <c r="G29" s="410">
        <f t="shared" si="2"/>
        <v>5116957.4280000003</v>
      </c>
      <c r="H29" s="413">
        <v>623.96459528614423</v>
      </c>
      <c r="I29" s="414">
        <f t="shared" si="3"/>
        <v>3192800270.6584496</v>
      </c>
      <c r="J29" s="418"/>
    </row>
    <row r="30" spans="1:10" s="419" customFormat="1">
      <c r="A30" s="412" t="s">
        <v>2197</v>
      </c>
      <c r="B30" s="409" t="s">
        <v>2188</v>
      </c>
      <c r="C30" s="409" t="s">
        <v>2202</v>
      </c>
      <c r="D30" s="409" t="s">
        <v>312</v>
      </c>
      <c r="E30" s="416">
        <v>54687</v>
      </c>
      <c r="F30" s="410">
        <v>98.972500000000011</v>
      </c>
      <c r="G30" s="410">
        <f t="shared" si="2"/>
        <v>5412509.1075000009</v>
      </c>
      <c r="H30" s="413">
        <v>623.96459528614423</v>
      </c>
      <c r="I30" s="414">
        <f t="shared" si="3"/>
        <v>3377214054.7438078</v>
      </c>
      <c r="J30" s="418"/>
    </row>
    <row r="31" spans="1:10" s="419" customFormat="1">
      <c r="A31" s="412" t="s">
        <v>2198</v>
      </c>
      <c r="B31" s="409" t="s">
        <v>2188</v>
      </c>
      <c r="C31" s="409" t="s">
        <v>2202</v>
      </c>
      <c r="D31" s="409" t="s">
        <v>312</v>
      </c>
      <c r="E31" s="416">
        <v>49650</v>
      </c>
      <c r="F31" s="410">
        <v>98.972500000000011</v>
      </c>
      <c r="G31" s="410">
        <f t="shared" si="2"/>
        <v>4913984.6250000009</v>
      </c>
      <c r="H31" s="413">
        <v>623.96459528614423</v>
      </c>
      <c r="I31" s="414">
        <f t="shared" si="3"/>
        <v>3066152427.7804608</v>
      </c>
      <c r="J31" s="418"/>
    </row>
    <row r="32" spans="1:10" s="419" customFormat="1">
      <c r="A32" s="412" t="s">
        <v>2199</v>
      </c>
      <c r="B32" s="409" t="s">
        <v>2188</v>
      </c>
      <c r="C32" s="409" t="s">
        <v>2202</v>
      </c>
      <c r="D32" s="409" t="s">
        <v>312</v>
      </c>
      <c r="E32" s="416">
        <v>51325.2</v>
      </c>
      <c r="F32" s="410">
        <v>98.972500000000011</v>
      </c>
      <c r="G32" s="410">
        <f t="shared" si="2"/>
        <v>5079783.3569999998</v>
      </c>
      <c r="H32" s="413">
        <v>623.96459528614423</v>
      </c>
      <c r="I32" s="414">
        <f t="shared" si="3"/>
        <v>3169604966.491796</v>
      </c>
      <c r="J32" s="418"/>
    </row>
    <row r="33" spans="1:11" s="419" customFormat="1">
      <c r="A33" s="412" t="s">
        <v>2200</v>
      </c>
      <c r="B33" s="409" t="s">
        <v>2188</v>
      </c>
      <c r="C33" s="409" t="s">
        <v>2202</v>
      </c>
      <c r="D33" s="409" t="s">
        <v>312</v>
      </c>
      <c r="E33" s="416"/>
      <c r="F33" s="410">
        <v>98.972500000000011</v>
      </c>
      <c r="G33" s="410">
        <f t="shared" si="2"/>
        <v>0</v>
      </c>
      <c r="H33" s="413">
        <v>623.96459528614423</v>
      </c>
      <c r="I33" s="414">
        <f t="shared" si="3"/>
        <v>0</v>
      </c>
      <c r="J33" s="418"/>
    </row>
    <row r="34" spans="1:11" s="419" customFormat="1">
      <c r="A34" s="407" t="s">
        <v>2203</v>
      </c>
      <c r="B34" s="415"/>
      <c r="C34" s="415"/>
      <c r="D34" s="415"/>
      <c r="E34" s="416">
        <f>SUM(E21:E33)</f>
        <v>557083.80000000005</v>
      </c>
      <c r="F34" s="416"/>
      <c r="G34" s="416">
        <f>SUM(G21:G33)</f>
        <v>55135976.395500012</v>
      </c>
      <c r="H34" s="417"/>
      <c r="I34" s="421">
        <f>SUM(I21:I33)</f>
        <v>34402897197.324562</v>
      </c>
      <c r="J34" s="418"/>
      <c r="K34" s="422"/>
    </row>
    <row r="35" spans="1:11">
      <c r="A35" s="412" t="s">
        <v>2204</v>
      </c>
      <c r="B35" s="409" t="s">
        <v>317</v>
      </c>
      <c r="C35" s="409" t="s">
        <v>2205</v>
      </c>
      <c r="D35" s="409" t="s">
        <v>312</v>
      </c>
      <c r="E35" s="410">
        <v>15321.186446925532</v>
      </c>
      <c r="F35" s="410">
        <v>98.972500000000011</v>
      </c>
      <c r="G35" s="410">
        <f>E35*F35</f>
        <v>1516376.1256183374</v>
      </c>
      <c r="H35" s="413">
        <v>623.96459528614423</v>
      </c>
      <c r="I35" s="414">
        <f>H35*G35</f>
        <v>946165015.52301729</v>
      </c>
      <c r="J35" s="423"/>
    </row>
    <row r="36" spans="1:11">
      <c r="A36" s="412" t="s">
        <v>2206</v>
      </c>
      <c r="B36" s="409" t="s">
        <v>317</v>
      </c>
      <c r="C36" s="409" t="s">
        <v>2205</v>
      </c>
      <c r="D36" s="409" t="s">
        <v>312</v>
      </c>
      <c r="E36" s="410">
        <v>13644.268818197923</v>
      </c>
      <c r="F36" s="410">
        <v>98.972500000000011</v>
      </c>
      <c r="G36" s="410">
        <f t="shared" ref="G36:G46" si="4">E36*F36</f>
        <v>1350407.3956090941</v>
      </c>
      <c r="H36" s="413">
        <v>623.96459528614423</v>
      </c>
      <c r="I36" s="414">
        <f>H36*G36</f>
        <v>842606404.07264447</v>
      </c>
      <c r="J36" s="423"/>
    </row>
    <row r="37" spans="1:11">
      <c r="A37" s="412" t="s">
        <v>2207</v>
      </c>
      <c r="B37" s="409" t="s">
        <v>317</v>
      </c>
      <c r="C37" s="409" t="s">
        <v>2205</v>
      </c>
      <c r="D37" s="409" t="s">
        <v>312</v>
      </c>
      <c r="E37" s="410">
        <v>15336.627324147445</v>
      </c>
      <c r="F37" s="410">
        <v>98.972500000000011</v>
      </c>
      <c r="G37" s="410">
        <f t="shared" si="4"/>
        <v>1517904.3478391832</v>
      </c>
      <c r="H37" s="413">
        <v>623.96459528614423</v>
      </c>
      <c r="I37" s="414">
        <f t="shared" ref="I37:I46" si="5">H37*G37</f>
        <v>947118572.08255458</v>
      </c>
      <c r="J37" s="423"/>
    </row>
    <row r="38" spans="1:11">
      <c r="A38" s="412" t="s">
        <v>2191</v>
      </c>
      <c r="B38" s="409" t="s">
        <v>317</v>
      </c>
      <c r="C38" s="409" t="s">
        <v>2205</v>
      </c>
      <c r="D38" s="409" t="s">
        <v>312</v>
      </c>
      <c r="E38" s="410">
        <v>13509.328978128164</v>
      </c>
      <c r="F38" s="410">
        <v>98.972500000000011</v>
      </c>
      <c r="G38" s="410">
        <f t="shared" si="4"/>
        <v>1337052.0622877898</v>
      </c>
      <c r="H38" s="413">
        <v>623.96459528614423</v>
      </c>
      <c r="I38" s="414">
        <f t="shared" si="5"/>
        <v>834273148.92190528</v>
      </c>
      <c r="J38" s="423"/>
    </row>
    <row r="39" spans="1:11">
      <c r="A39" s="412" t="s">
        <v>2192</v>
      </c>
      <c r="B39" s="409" t="s">
        <v>317</v>
      </c>
      <c r="C39" s="409" t="s">
        <v>2205</v>
      </c>
      <c r="D39" s="409" t="s">
        <v>312</v>
      </c>
      <c r="E39" s="410">
        <v>13137.309333756737</v>
      </c>
      <c r="F39" s="410">
        <v>98.972500000000011</v>
      </c>
      <c r="G39" s="410">
        <f t="shared" si="4"/>
        <v>1300232.3480352387</v>
      </c>
      <c r="H39" s="413">
        <v>623.96459528614423</v>
      </c>
      <c r="I39" s="414">
        <f t="shared" si="5"/>
        <v>811298950.81976068</v>
      </c>
      <c r="J39" s="423"/>
    </row>
    <row r="40" spans="1:11">
      <c r="A40" s="412" t="s">
        <v>2193</v>
      </c>
      <c r="B40" s="409" t="s">
        <v>317</v>
      </c>
      <c r="C40" s="409" t="s">
        <v>2205</v>
      </c>
      <c r="D40" s="409" t="s">
        <v>2208</v>
      </c>
      <c r="E40" s="410">
        <v>14161.298439957749</v>
      </c>
      <c r="F40" s="410">
        <v>98.972500000000011</v>
      </c>
      <c r="G40" s="410">
        <f t="shared" si="4"/>
        <v>1401579.1098487184</v>
      </c>
      <c r="H40" s="413">
        <v>623.96459528614423</v>
      </c>
      <c r="I40" s="414">
        <f t="shared" si="5"/>
        <v>874535742.03826988</v>
      </c>
      <c r="J40" s="423"/>
    </row>
    <row r="41" spans="1:11">
      <c r="A41" s="412" t="s">
        <v>2194</v>
      </c>
      <c r="B41" s="409" t="s">
        <v>317</v>
      </c>
      <c r="C41" s="409" t="s">
        <v>2205</v>
      </c>
      <c r="D41" s="409" t="s">
        <v>312</v>
      </c>
      <c r="E41" s="410">
        <v>15430.423460315336</v>
      </c>
      <c r="F41" s="410">
        <v>98.972500000000011</v>
      </c>
      <c r="G41" s="410">
        <f t="shared" si="4"/>
        <v>1527187.5859260599</v>
      </c>
      <c r="H41" s="413">
        <v>623.96459528614423</v>
      </c>
      <c r="I41" s="414">
        <f t="shared" si="5"/>
        <v>952910983.97837758</v>
      </c>
      <c r="J41" s="423"/>
    </row>
    <row r="42" spans="1:11">
      <c r="A42" s="412" t="s">
        <v>2195</v>
      </c>
      <c r="B42" s="409" t="s">
        <v>317</v>
      </c>
      <c r="C42" s="409" t="s">
        <v>2205</v>
      </c>
      <c r="D42" s="409" t="s">
        <v>312</v>
      </c>
      <c r="E42" s="410">
        <v>17020.066565614743</v>
      </c>
      <c r="F42" s="410">
        <v>98.972500000000011</v>
      </c>
      <c r="G42" s="410">
        <f t="shared" si="4"/>
        <v>1684518.5381653053</v>
      </c>
      <c r="H42" s="413">
        <v>623.96459528614423</v>
      </c>
      <c r="I42" s="414">
        <f t="shared" si="5"/>
        <v>1051079927.918322</v>
      </c>
      <c r="J42" s="423"/>
    </row>
    <row r="43" spans="1:11">
      <c r="A43" s="412" t="s">
        <v>2196</v>
      </c>
      <c r="B43" s="409" t="s">
        <v>317</v>
      </c>
      <c r="C43" s="409" t="s">
        <v>2205</v>
      </c>
      <c r="D43" s="409" t="s">
        <v>312</v>
      </c>
      <c r="E43" s="410">
        <v>17477.922142368854</v>
      </c>
      <c r="F43" s="410">
        <v>98.972500000000011</v>
      </c>
      <c r="G43" s="410">
        <f t="shared" si="4"/>
        <v>1729833.6492356015</v>
      </c>
      <c r="H43" s="413">
        <v>623.96459528614423</v>
      </c>
      <c r="I43" s="414">
        <f t="shared" si="5"/>
        <v>1079354952.857646</v>
      </c>
      <c r="J43" s="423"/>
    </row>
    <row r="44" spans="1:11">
      <c r="A44" s="412" t="s">
        <v>2197</v>
      </c>
      <c r="B44" s="409" t="s">
        <v>317</v>
      </c>
      <c r="C44" s="409" t="s">
        <v>2205</v>
      </c>
      <c r="D44" s="409" t="s">
        <v>312</v>
      </c>
      <c r="E44" s="410">
        <v>18492.608359808833</v>
      </c>
      <c r="F44" s="410">
        <v>98.972500000000011</v>
      </c>
      <c r="G44" s="410">
        <f t="shared" si="4"/>
        <v>1830259.6808911799</v>
      </c>
      <c r="H44" s="413">
        <v>623.96459528614423</v>
      </c>
      <c r="I44" s="414">
        <f t="shared" si="5"/>
        <v>1142017241.0558126</v>
      </c>
      <c r="J44" s="423"/>
    </row>
    <row r="45" spans="1:11">
      <c r="A45" s="412" t="s">
        <v>2198</v>
      </c>
      <c r="B45" s="409" t="s">
        <v>317</v>
      </c>
      <c r="C45" s="409" t="s">
        <v>2205</v>
      </c>
      <c r="D45" s="409" t="s">
        <v>312</v>
      </c>
      <c r="E45" s="410">
        <v>16636.921817157963</v>
      </c>
      <c r="F45" s="410">
        <v>98.972500000000011</v>
      </c>
      <c r="G45" s="410">
        <f t="shared" si="4"/>
        <v>1646597.7445486668</v>
      </c>
      <c r="H45" s="413">
        <v>623.96459528614423</v>
      </c>
      <c r="I45" s="414">
        <f t="shared" si="5"/>
        <v>1027418695.2763867</v>
      </c>
      <c r="J45" s="423"/>
    </row>
    <row r="46" spans="1:11">
      <c r="A46" s="412" t="s">
        <v>2199</v>
      </c>
      <c r="B46" s="409" t="s">
        <v>317</v>
      </c>
      <c r="C46" s="409" t="s">
        <v>2205</v>
      </c>
      <c r="D46" s="409" t="s">
        <v>312</v>
      </c>
      <c r="E46" s="410">
        <v>17686.326031829823</v>
      </c>
      <c r="F46" s="410">
        <v>98.972500000000011</v>
      </c>
      <c r="G46" s="410">
        <f t="shared" si="4"/>
        <v>1750459.9031852775</v>
      </c>
      <c r="H46" s="413">
        <v>623.96459528614423</v>
      </c>
      <c r="I46" s="414">
        <f t="shared" si="5"/>
        <v>1092225005.055625</v>
      </c>
      <c r="J46" s="423"/>
    </row>
    <row r="47" spans="1:11" s="419" customFormat="1">
      <c r="A47" s="407" t="s">
        <v>2209</v>
      </c>
      <c r="B47" s="415"/>
      <c r="C47" s="415" t="s">
        <v>2205</v>
      </c>
      <c r="D47" s="415" t="s">
        <v>312</v>
      </c>
      <c r="E47" s="416">
        <f>SUM(E35:E46)</f>
        <v>187854.28771820909</v>
      </c>
      <c r="F47" s="416"/>
      <c r="G47" s="416">
        <f>SUM(G35:G46)</f>
        <v>18592408.491190452</v>
      </c>
      <c r="H47" s="424"/>
      <c r="I47" s="421">
        <f>G47*H46</f>
        <v>11601004639.600323</v>
      </c>
      <c r="J47" s="418"/>
    </row>
    <row r="48" spans="1:11">
      <c r="A48" s="412"/>
      <c r="B48" s="408"/>
      <c r="C48" s="409"/>
      <c r="D48" s="409"/>
      <c r="E48" s="410"/>
      <c r="F48" s="410"/>
      <c r="G48" s="411"/>
      <c r="H48" s="425"/>
      <c r="I48" s="414"/>
    </row>
    <row r="49" spans="1:9">
      <c r="A49" s="412" t="s">
        <v>2204</v>
      </c>
      <c r="B49" s="409" t="s">
        <v>317</v>
      </c>
      <c r="C49" s="409" t="s">
        <v>2205</v>
      </c>
      <c r="D49" s="409" t="s">
        <v>312</v>
      </c>
      <c r="E49" s="410">
        <v>74608.225819906686</v>
      </c>
      <c r="F49" s="410">
        <v>98.972500000000011</v>
      </c>
      <c r="G49" s="410">
        <f>E49*F49</f>
        <v>7384162.6299607148</v>
      </c>
      <c r="H49" s="426">
        <v>623.96459528614423</v>
      </c>
      <c r="I49" s="414">
        <f>G49*H49</f>
        <v>4607456046.9305077</v>
      </c>
    </row>
    <row r="50" spans="1:9">
      <c r="A50" s="412" t="s">
        <v>2206</v>
      </c>
      <c r="B50" s="409" t="s">
        <v>317</v>
      </c>
      <c r="C50" s="409" t="s">
        <v>2205</v>
      </c>
      <c r="D50" s="409" t="s">
        <v>312</v>
      </c>
      <c r="E50" s="410">
        <v>66442.288439084732</v>
      </c>
      <c r="F50" s="410">
        <v>98.972500000000011</v>
      </c>
      <c r="G50" s="410">
        <f t="shared" ref="G50:G60" si="6">E50*F50</f>
        <v>6575959.3925373144</v>
      </c>
      <c r="H50" s="426">
        <v>623.96459528614423</v>
      </c>
      <c r="I50" s="414">
        <f t="shared" ref="I50:I60" si="7">G50*H50</f>
        <v>4103165840.9826641</v>
      </c>
    </row>
    <row r="51" spans="1:9">
      <c r="A51" s="412" t="s">
        <v>2207</v>
      </c>
      <c r="B51" s="409" t="s">
        <v>317</v>
      </c>
      <c r="C51" s="409" t="s">
        <v>2205</v>
      </c>
      <c r="D51" s="409" t="s">
        <v>312</v>
      </c>
      <c r="E51" s="410">
        <v>74683.416893301735</v>
      </c>
      <c r="F51" s="410">
        <v>98.972500000000011</v>
      </c>
      <c r="G51" s="410">
        <f t="shared" si="6"/>
        <v>7391604.4784723064</v>
      </c>
      <c r="H51" s="426">
        <v>623.96459528614423</v>
      </c>
      <c r="I51" s="414">
        <f t="shared" si="7"/>
        <v>4612099496.9252243</v>
      </c>
    </row>
    <row r="52" spans="1:9">
      <c r="A52" s="412" t="s">
        <v>2191</v>
      </c>
      <c r="B52" s="409" t="s">
        <v>317</v>
      </c>
      <c r="C52" s="409" t="s">
        <v>2205</v>
      </c>
      <c r="D52" s="409" t="s">
        <v>312</v>
      </c>
      <c r="E52" s="410">
        <v>65785.183841154139</v>
      </c>
      <c r="F52" s="410">
        <v>98.972500000000011</v>
      </c>
      <c r="G52" s="410">
        <f t="shared" si="6"/>
        <v>6510924.1077186288</v>
      </c>
      <c r="H52" s="426">
        <v>623.96459528614423</v>
      </c>
      <c r="I52" s="414">
        <f t="shared" si="7"/>
        <v>4062586125.8114538</v>
      </c>
    </row>
    <row r="53" spans="1:9">
      <c r="A53" s="412" t="s">
        <v>2192</v>
      </c>
      <c r="B53" s="409" t="s">
        <v>317</v>
      </c>
      <c r="C53" s="409" t="s">
        <v>2205</v>
      </c>
      <c r="D53" s="409" t="s">
        <v>312</v>
      </c>
      <c r="E53" s="410">
        <v>63973.592700164241</v>
      </c>
      <c r="F53" s="410">
        <v>98.972500000000011</v>
      </c>
      <c r="G53" s="410">
        <f t="shared" si="6"/>
        <v>6331626.403517006</v>
      </c>
      <c r="H53" s="426">
        <v>623.96459528614423</v>
      </c>
      <c r="I53" s="414">
        <f t="shared" si="7"/>
        <v>3950710706.3735538</v>
      </c>
    </row>
    <row r="54" spans="1:9">
      <c r="A54" s="412" t="s">
        <v>2193</v>
      </c>
      <c r="B54" s="409" t="s">
        <v>317</v>
      </c>
      <c r="C54" s="409" t="s">
        <v>2205</v>
      </c>
      <c r="D54" s="409" t="s">
        <v>312</v>
      </c>
      <c r="E54" s="410">
        <v>68960.021834567218</v>
      </c>
      <c r="F54" s="410">
        <v>98.972500000000011</v>
      </c>
      <c r="G54" s="410">
        <f t="shared" si="6"/>
        <v>6825145.7610217044</v>
      </c>
      <c r="H54" s="426">
        <v>623.96459528614423</v>
      </c>
      <c r="I54" s="414">
        <f t="shared" si="7"/>
        <v>4258649312.5448508</v>
      </c>
    </row>
    <row r="55" spans="1:9">
      <c r="A55" s="412" t="s">
        <v>2194</v>
      </c>
      <c r="B55" s="409" t="s">
        <v>317</v>
      </c>
      <c r="C55" s="409" t="s">
        <v>2205</v>
      </c>
      <c r="D55" s="409" t="s">
        <v>312</v>
      </c>
      <c r="E55" s="410">
        <v>75140.167637279083</v>
      </c>
      <c r="F55" s="410">
        <v>98.972500000000011</v>
      </c>
      <c r="G55" s="410">
        <f t="shared" si="6"/>
        <v>7436810.2414806047</v>
      </c>
      <c r="H55" s="426">
        <v>623.96459528614423</v>
      </c>
      <c r="I55" s="414">
        <f t="shared" si="7"/>
        <v>4640306292.5452976</v>
      </c>
    </row>
    <row r="56" spans="1:9">
      <c r="A56" s="412" t="s">
        <v>2195</v>
      </c>
      <c r="B56" s="409" t="s">
        <v>317</v>
      </c>
      <c r="C56" s="409" t="s">
        <v>2205</v>
      </c>
      <c r="D56" s="409" t="s">
        <v>312</v>
      </c>
      <c r="E56" s="410">
        <v>82881.11199456382</v>
      </c>
      <c r="F56" s="410">
        <v>98.972500000000011</v>
      </c>
      <c r="G56" s="410">
        <f t="shared" si="6"/>
        <v>8202950.8568819687</v>
      </c>
      <c r="H56" s="426">
        <v>623.96459528614423</v>
      </c>
      <c r="I56" s="414">
        <f t="shared" si="7"/>
        <v>5118350911.5664873</v>
      </c>
    </row>
    <row r="57" spans="1:9">
      <c r="A57" s="412" t="s">
        <v>2196</v>
      </c>
      <c r="B57" s="409" t="s">
        <v>317</v>
      </c>
      <c r="C57" s="409" t="s">
        <v>2205</v>
      </c>
      <c r="D57" s="409" t="s">
        <v>312</v>
      </c>
      <c r="E57" s="410">
        <v>85110.690779582073</v>
      </c>
      <c r="F57" s="410">
        <v>98.972500000000011</v>
      </c>
      <c r="G57" s="410">
        <f t="shared" si="6"/>
        <v>8423617.8431821875</v>
      </c>
      <c r="H57" s="426">
        <v>623.96459528614423</v>
      </c>
      <c r="I57" s="414">
        <f t="shared" si="7"/>
        <v>5256039298.3663168</v>
      </c>
    </row>
    <row r="58" spans="1:9">
      <c r="A58" s="412" t="s">
        <v>2197</v>
      </c>
      <c r="B58" s="409" t="s">
        <v>317</v>
      </c>
      <c r="C58" s="409" t="s">
        <v>2205</v>
      </c>
      <c r="D58" s="409" t="s">
        <v>312</v>
      </c>
      <c r="E58" s="410">
        <v>90051.818459827788</v>
      </c>
      <c r="F58" s="410">
        <v>98.972500000000011</v>
      </c>
      <c r="G58" s="410">
        <f t="shared" si="6"/>
        <v>8912653.6025153063</v>
      </c>
      <c r="H58" s="426">
        <v>623.96459528614423</v>
      </c>
      <c r="I58" s="414">
        <f t="shared" si="7"/>
        <v>5561180298.0190582</v>
      </c>
    </row>
    <row r="59" spans="1:9">
      <c r="A59" s="412" t="s">
        <v>2198</v>
      </c>
      <c r="B59" s="409" t="s">
        <v>317</v>
      </c>
      <c r="C59" s="409" t="s">
        <v>2205</v>
      </c>
      <c r="D59" s="409" t="s">
        <v>312</v>
      </c>
      <c r="E59" s="410">
        <v>81015.345918705454</v>
      </c>
      <c r="F59" s="410">
        <v>98.972500000000011</v>
      </c>
      <c r="G59" s="410">
        <f t="shared" si="6"/>
        <v>8018291.3239390766</v>
      </c>
      <c r="H59" s="426">
        <v>623.96459528614423</v>
      </c>
      <c r="I59" s="414">
        <f t="shared" si="7"/>
        <v>5003129900.8280478</v>
      </c>
    </row>
    <row r="60" spans="1:9">
      <c r="A60" s="412" t="s">
        <v>2199</v>
      </c>
      <c r="B60" s="409" t="s">
        <v>317</v>
      </c>
      <c r="C60" s="409" t="s">
        <v>2205</v>
      </c>
      <c r="D60" s="409" t="s">
        <v>312</v>
      </c>
      <c r="E60" s="410">
        <v>86125.536757764858</v>
      </c>
      <c r="F60" s="410">
        <v>98.972500000000011</v>
      </c>
      <c r="G60" s="410">
        <f t="shared" si="6"/>
        <v>8524059.6867578831</v>
      </c>
      <c r="H60" s="426">
        <v>623.96459528614423</v>
      </c>
      <c r="I60" s="414">
        <f t="shared" si="7"/>
        <v>5318711452.6428194</v>
      </c>
    </row>
    <row r="61" spans="1:9" s="419" customFormat="1">
      <c r="A61" s="407" t="s">
        <v>2210</v>
      </c>
      <c r="B61" s="427"/>
      <c r="C61" s="415"/>
      <c r="D61" s="415"/>
      <c r="E61" s="416">
        <f>SUM(E49:E60)</f>
        <v>914777.40107590181</v>
      </c>
      <c r="F61" s="416"/>
      <c r="G61" s="416">
        <f>SUM(G49:G60)</f>
        <v>90537806.327984691</v>
      </c>
      <c r="H61" s="424"/>
      <c r="I61" s="421">
        <f>SUM(I49:I60)</f>
        <v>56492385683.536285</v>
      </c>
    </row>
    <row r="62" spans="1:9">
      <c r="A62" s="412"/>
      <c r="B62" s="408"/>
      <c r="C62" s="409"/>
      <c r="D62" s="409"/>
      <c r="E62" s="410"/>
      <c r="F62" s="410"/>
      <c r="G62" s="411"/>
      <c r="H62" s="425"/>
      <c r="I62" s="414"/>
    </row>
    <row r="63" spans="1:9">
      <c r="A63" s="412"/>
      <c r="B63" s="409"/>
      <c r="C63" s="409"/>
      <c r="D63" s="409"/>
      <c r="E63" s="410"/>
      <c r="F63" s="410">
        <v>101.95416666666667</v>
      </c>
      <c r="G63" s="410"/>
      <c r="H63" s="425"/>
      <c r="I63" s="414"/>
    </row>
    <row r="64" spans="1:9">
      <c r="A64" s="412" t="s">
        <v>2187</v>
      </c>
      <c r="B64" s="409" t="s">
        <v>313</v>
      </c>
      <c r="C64" s="409" t="s">
        <v>2211</v>
      </c>
      <c r="D64" s="409" t="s">
        <v>312</v>
      </c>
      <c r="E64" s="410">
        <v>571266</v>
      </c>
      <c r="F64" s="428">
        <v>101.95416666666701</v>
      </c>
      <c r="G64" s="410">
        <f t="shared" ref="G64:G75" si="8">E64*F64</f>
        <v>58242948.975000195</v>
      </c>
      <c r="H64" s="426">
        <v>623.96459528614423</v>
      </c>
      <c r="I64" s="414">
        <f t="shared" ref="I64:I75" si="9">G64*H64</f>
        <v>36341538085.457542</v>
      </c>
    </row>
    <row r="65" spans="1:9">
      <c r="A65" s="412" t="s">
        <v>2189</v>
      </c>
      <c r="B65" s="409" t="s">
        <v>313</v>
      </c>
      <c r="C65" s="409" t="s">
        <v>2211</v>
      </c>
      <c r="D65" s="409" t="s">
        <v>312</v>
      </c>
      <c r="E65" s="410">
        <v>525392</v>
      </c>
      <c r="F65" s="428">
        <v>101.95416666666667</v>
      </c>
      <c r="G65" s="410">
        <f t="shared" si="8"/>
        <v>53565903.533333331</v>
      </c>
      <c r="H65" s="426">
        <v>623.96459528614423</v>
      </c>
      <c r="I65" s="414">
        <f t="shared" si="9"/>
        <v>33423227319.312977</v>
      </c>
    </row>
    <row r="66" spans="1:9">
      <c r="A66" s="412" t="s">
        <v>2190</v>
      </c>
      <c r="B66" s="409" t="s">
        <v>313</v>
      </c>
      <c r="C66" s="409" t="s">
        <v>2211</v>
      </c>
      <c r="D66" s="409" t="s">
        <v>312</v>
      </c>
      <c r="E66" s="410">
        <v>579855</v>
      </c>
      <c r="F66" s="428">
        <v>101.95416666666667</v>
      </c>
      <c r="G66" s="410">
        <f t="shared" si="8"/>
        <v>59118633.3125</v>
      </c>
      <c r="H66" s="426">
        <v>623.96459528614423</v>
      </c>
      <c r="I66" s="414">
        <f t="shared" si="9"/>
        <v>36887934108.704025</v>
      </c>
    </row>
    <row r="67" spans="1:9">
      <c r="A67" s="412" t="s">
        <v>2191</v>
      </c>
      <c r="B67" s="409" t="s">
        <v>313</v>
      </c>
      <c r="C67" s="409" t="s">
        <v>2211</v>
      </c>
      <c r="D67" s="409" t="s">
        <v>312</v>
      </c>
      <c r="E67" s="410">
        <v>566613</v>
      </c>
      <c r="F67" s="428">
        <v>101.95416666666667</v>
      </c>
      <c r="G67" s="410">
        <f t="shared" si="8"/>
        <v>57768556.237499997</v>
      </c>
      <c r="H67" s="426">
        <v>623.96459528614423</v>
      </c>
      <c r="I67" s="414">
        <f t="shared" si="9"/>
        <v>36045533812.996552</v>
      </c>
    </row>
    <row r="68" spans="1:9">
      <c r="A68" s="412" t="s">
        <v>2192</v>
      </c>
      <c r="B68" s="409" t="s">
        <v>313</v>
      </c>
      <c r="C68" s="409" t="s">
        <v>2211</v>
      </c>
      <c r="D68" s="409" t="s">
        <v>312</v>
      </c>
      <c r="E68" s="410">
        <v>562751</v>
      </c>
      <c r="F68" s="428">
        <v>101.95416666666667</v>
      </c>
      <c r="G68" s="410">
        <f t="shared" si="8"/>
        <v>57374809.24583333</v>
      </c>
      <c r="H68" s="426">
        <v>623.96459528614423</v>
      </c>
      <c r="I68" s="414">
        <f t="shared" si="9"/>
        <v>35799849630.696121</v>
      </c>
    </row>
    <row r="69" spans="1:9">
      <c r="A69" s="412" t="s">
        <v>2193</v>
      </c>
      <c r="B69" s="409" t="s">
        <v>313</v>
      </c>
      <c r="C69" s="409" t="s">
        <v>2211</v>
      </c>
      <c r="D69" s="409" t="s">
        <v>312</v>
      </c>
      <c r="E69" s="410">
        <v>542588</v>
      </c>
      <c r="F69" s="428">
        <v>101.95416666666667</v>
      </c>
      <c r="G69" s="410">
        <f t="shared" si="8"/>
        <v>55319107.383333333</v>
      </c>
      <c r="H69" s="426">
        <v>623.96459528614423</v>
      </c>
      <c r="I69" s="414">
        <f t="shared" si="9"/>
        <v>34517164450.032333</v>
      </c>
    </row>
    <row r="70" spans="1:9">
      <c r="A70" s="412" t="s">
        <v>2194</v>
      </c>
      <c r="B70" s="409" t="s">
        <v>313</v>
      </c>
      <c r="C70" s="409" t="s">
        <v>2211</v>
      </c>
      <c r="D70" s="409" t="s">
        <v>312</v>
      </c>
      <c r="E70" s="410">
        <v>591784</v>
      </c>
      <c r="F70" s="428">
        <v>101.95416666666667</v>
      </c>
      <c r="G70" s="410">
        <f t="shared" si="8"/>
        <v>60334844.566666663</v>
      </c>
      <c r="H70" s="426">
        <v>623.96459528614423</v>
      </c>
      <c r="I70" s="414">
        <f t="shared" si="9"/>
        <v>37646806871.692581</v>
      </c>
    </row>
    <row r="71" spans="1:9">
      <c r="A71" s="412" t="s">
        <v>2195</v>
      </c>
      <c r="B71" s="409" t="s">
        <v>313</v>
      </c>
      <c r="C71" s="409" t="s">
        <v>2211</v>
      </c>
      <c r="D71" s="409" t="s">
        <v>312</v>
      </c>
      <c r="E71" s="410">
        <v>598110</v>
      </c>
      <c r="F71" s="428">
        <v>101.95416666666667</v>
      </c>
      <c r="G71" s="410">
        <f t="shared" si="8"/>
        <v>60979806.625</v>
      </c>
      <c r="H71" s="426">
        <v>623.96459528614423</v>
      </c>
      <c r="I71" s="414">
        <f t="shared" si="9"/>
        <v>38049240361.395462</v>
      </c>
    </row>
    <row r="72" spans="1:9">
      <c r="A72" s="412" t="s">
        <v>2196</v>
      </c>
      <c r="B72" s="409" t="s">
        <v>313</v>
      </c>
      <c r="C72" s="409" t="s">
        <v>2211</v>
      </c>
      <c r="D72" s="409" t="s">
        <v>312</v>
      </c>
      <c r="E72" s="410">
        <v>558506</v>
      </c>
      <c r="F72" s="428">
        <v>101.95416666666667</v>
      </c>
      <c r="G72" s="410">
        <f t="shared" si="8"/>
        <v>56942013.80833333</v>
      </c>
      <c r="H72" s="426">
        <v>623.96459528614423</v>
      </c>
      <c r="I72" s="414">
        <f t="shared" si="9"/>
        <v>35529800600.69474</v>
      </c>
    </row>
    <row r="73" spans="1:9">
      <c r="A73" s="412" t="s">
        <v>2197</v>
      </c>
      <c r="B73" s="409" t="s">
        <v>313</v>
      </c>
      <c r="C73" s="409" t="s">
        <v>2211</v>
      </c>
      <c r="D73" s="409" t="s">
        <v>312</v>
      </c>
      <c r="E73" s="410">
        <v>554090</v>
      </c>
      <c r="F73" s="428">
        <v>101.95416666666667</v>
      </c>
      <c r="G73" s="410">
        <f t="shared" si="8"/>
        <v>56491784.208333336</v>
      </c>
      <c r="H73" s="426">
        <v>623.96459528614423</v>
      </c>
      <c r="I73" s="414">
        <f t="shared" si="9"/>
        <v>35248873270.544907</v>
      </c>
    </row>
    <row r="74" spans="1:9">
      <c r="A74" s="412" t="s">
        <v>2198</v>
      </c>
      <c r="B74" s="409" t="s">
        <v>313</v>
      </c>
      <c r="C74" s="409" t="s">
        <v>2211</v>
      </c>
      <c r="D74" s="409" t="s">
        <v>312</v>
      </c>
      <c r="E74" s="410">
        <v>531638</v>
      </c>
      <c r="F74" s="428">
        <v>101.95416666666667</v>
      </c>
      <c r="G74" s="410">
        <f t="shared" si="8"/>
        <v>54202709.258333333</v>
      </c>
      <c r="H74" s="426">
        <v>623.96459528614423</v>
      </c>
      <c r="I74" s="414">
        <f t="shared" si="9"/>
        <v>33820571545.788502</v>
      </c>
    </row>
    <row r="75" spans="1:9">
      <c r="A75" s="412" t="s">
        <v>2199</v>
      </c>
      <c r="B75" s="409" t="s">
        <v>313</v>
      </c>
      <c r="C75" s="409" t="s">
        <v>2211</v>
      </c>
      <c r="D75" s="409" t="s">
        <v>312</v>
      </c>
      <c r="E75" s="410">
        <v>558799</v>
      </c>
      <c r="F75" s="428">
        <v>101.95416666666667</v>
      </c>
      <c r="G75" s="410">
        <f t="shared" si="8"/>
        <v>56971886.379166663</v>
      </c>
      <c r="H75" s="426">
        <v>623.96459528614423</v>
      </c>
      <c r="I75" s="414">
        <f t="shared" si="9"/>
        <v>35548440027.264923</v>
      </c>
    </row>
    <row r="76" spans="1:9">
      <c r="A76" s="407" t="s">
        <v>2212</v>
      </c>
      <c r="B76" s="415" t="s">
        <v>313</v>
      </c>
      <c r="C76" s="415" t="s">
        <v>288</v>
      </c>
      <c r="D76" s="415" t="s">
        <v>312</v>
      </c>
      <c r="E76" s="416">
        <f>SUM(E64:E75)</f>
        <v>6741392</v>
      </c>
      <c r="F76" s="416"/>
      <c r="G76" s="416">
        <f>SUM(G64:G75)</f>
        <v>687313003.53333354</v>
      </c>
      <c r="H76" s="424"/>
      <c r="I76" s="421">
        <f>G76*H75</f>
        <v>428858980084.58069</v>
      </c>
    </row>
    <row r="77" spans="1:9">
      <c r="A77" s="412" t="s">
        <v>2187</v>
      </c>
      <c r="B77" s="409" t="s">
        <v>313</v>
      </c>
      <c r="C77" s="409" t="s">
        <v>2213</v>
      </c>
      <c r="D77" s="409" t="s">
        <v>312</v>
      </c>
      <c r="E77" s="410">
        <v>70621</v>
      </c>
      <c r="F77" s="428">
        <v>101.95416666666667</v>
      </c>
      <c r="G77" s="410">
        <f t="shared" ref="G77:G88" si="10">E77*F77</f>
        <v>7200105.2041666666</v>
      </c>
      <c r="H77" s="426">
        <v>623.96459528614423</v>
      </c>
      <c r="I77" s="414">
        <f t="shared" ref="I77:I88" si="11">G77*H77</f>
        <v>4492610729.7355146</v>
      </c>
    </row>
    <row r="78" spans="1:9">
      <c r="A78" s="412" t="s">
        <v>2189</v>
      </c>
      <c r="B78" s="409" t="s">
        <v>313</v>
      </c>
      <c r="C78" s="409" t="s">
        <v>2213</v>
      </c>
      <c r="D78" s="409" t="s">
        <v>312</v>
      </c>
      <c r="E78" s="410">
        <v>63719</v>
      </c>
      <c r="F78" s="428">
        <v>101.95416666666667</v>
      </c>
      <c r="G78" s="410">
        <f t="shared" si="10"/>
        <v>6496417.5458333334</v>
      </c>
      <c r="H78" s="426">
        <v>623.96459528614423</v>
      </c>
      <c r="I78" s="414">
        <f t="shared" si="11"/>
        <v>4053534544.795702</v>
      </c>
    </row>
    <row r="79" spans="1:9">
      <c r="A79" s="412" t="s">
        <v>2190</v>
      </c>
      <c r="B79" s="409" t="s">
        <v>313</v>
      </c>
      <c r="C79" s="409" t="s">
        <v>2213</v>
      </c>
      <c r="D79" s="409" t="s">
        <v>312</v>
      </c>
      <c r="E79" s="410">
        <v>74990</v>
      </c>
      <c r="F79" s="428">
        <v>101.95416666666667</v>
      </c>
      <c r="G79" s="410">
        <f t="shared" si="10"/>
        <v>7645542.958333333</v>
      </c>
      <c r="H79" s="426">
        <v>623.96459528614423</v>
      </c>
      <c r="I79" s="414">
        <f t="shared" si="11"/>
        <v>4770548117.7392883</v>
      </c>
    </row>
    <row r="80" spans="1:9">
      <c r="A80" s="412" t="s">
        <v>2191</v>
      </c>
      <c r="B80" s="409" t="s">
        <v>313</v>
      </c>
      <c r="C80" s="409" t="s">
        <v>2213</v>
      </c>
      <c r="D80" s="409" t="s">
        <v>312</v>
      </c>
      <c r="E80" s="410">
        <v>78608</v>
      </c>
      <c r="F80" s="428">
        <v>101.95416666666667</v>
      </c>
      <c r="G80" s="410">
        <f t="shared" si="10"/>
        <v>8014413.1333333328</v>
      </c>
      <c r="H80" s="426">
        <v>623.96459528614423</v>
      </c>
      <c r="I80" s="414">
        <f t="shared" si="11"/>
        <v>5000710047.1962919</v>
      </c>
    </row>
    <row r="81" spans="1:9">
      <c r="A81" s="412" t="s">
        <v>2192</v>
      </c>
      <c r="B81" s="409" t="s">
        <v>313</v>
      </c>
      <c r="C81" s="409" t="s">
        <v>2213</v>
      </c>
      <c r="D81" s="409" t="s">
        <v>312</v>
      </c>
      <c r="E81" s="410">
        <v>80710</v>
      </c>
      <c r="F81" s="428">
        <v>101.95416666666667</v>
      </c>
      <c r="G81" s="410">
        <f t="shared" si="10"/>
        <v>8228720.791666667</v>
      </c>
      <c r="H81" s="426">
        <v>623.96459528614423</v>
      </c>
      <c r="I81" s="414">
        <f t="shared" si="11"/>
        <v>5134430438.4949722</v>
      </c>
    </row>
    <row r="82" spans="1:9">
      <c r="A82" s="412" t="s">
        <v>2193</v>
      </c>
      <c r="B82" s="409" t="s">
        <v>313</v>
      </c>
      <c r="C82" s="409" t="s">
        <v>2213</v>
      </c>
      <c r="D82" s="409" t="s">
        <v>312</v>
      </c>
      <c r="E82" s="410">
        <v>88000</v>
      </c>
      <c r="F82" s="428">
        <v>101.95416666666667</v>
      </c>
      <c r="G82" s="410">
        <f t="shared" si="10"/>
        <v>8971966.666666666</v>
      </c>
      <c r="H82" s="426">
        <v>623.96459528614423</v>
      </c>
      <c r="I82" s="414">
        <f t="shared" si="11"/>
        <v>5598189550.0874424</v>
      </c>
    </row>
    <row r="83" spans="1:9">
      <c r="A83" s="412" t="s">
        <v>2194</v>
      </c>
      <c r="B83" s="409" t="s">
        <v>313</v>
      </c>
      <c r="C83" s="409" t="s">
        <v>2213</v>
      </c>
      <c r="D83" s="409" t="s">
        <v>312</v>
      </c>
      <c r="E83" s="410">
        <v>100297</v>
      </c>
      <c r="F83" s="428">
        <v>101.95416666666667</v>
      </c>
      <c r="G83" s="410">
        <f t="shared" si="10"/>
        <v>10225697.054166667</v>
      </c>
      <c r="H83" s="426">
        <v>623.96459528614423</v>
      </c>
      <c r="I83" s="414">
        <f t="shared" si="11"/>
        <v>6380472923.9218216</v>
      </c>
    </row>
    <row r="84" spans="1:9">
      <c r="A84" s="412" t="s">
        <v>2195</v>
      </c>
      <c r="B84" s="409" t="s">
        <v>313</v>
      </c>
      <c r="C84" s="409" t="s">
        <v>2213</v>
      </c>
      <c r="D84" s="409" t="s">
        <v>312</v>
      </c>
      <c r="E84" s="410">
        <v>104795</v>
      </c>
      <c r="F84" s="428">
        <v>101.95416666666667</v>
      </c>
      <c r="G84" s="410">
        <f t="shared" si="10"/>
        <v>10684286.895833334</v>
      </c>
      <c r="H84" s="426">
        <v>623.96459528614423</v>
      </c>
      <c r="I84" s="414">
        <f t="shared" si="11"/>
        <v>6666616748.8797007</v>
      </c>
    </row>
    <row r="85" spans="1:9">
      <c r="A85" s="412" t="s">
        <v>2196</v>
      </c>
      <c r="B85" s="409" t="s">
        <v>313</v>
      </c>
      <c r="C85" s="409" t="s">
        <v>2213</v>
      </c>
      <c r="D85" s="409" t="s">
        <v>312</v>
      </c>
      <c r="E85" s="410">
        <v>100914</v>
      </c>
      <c r="F85" s="428">
        <v>101.95416666666667</v>
      </c>
      <c r="G85" s="410">
        <f t="shared" si="10"/>
        <v>10288602.775</v>
      </c>
      <c r="H85" s="426">
        <v>623.96459528614423</v>
      </c>
      <c r="I85" s="414">
        <f t="shared" si="11"/>
        <v>6419723866.5627756</v>
      </c>
    </row>
    <row r="86" spans="1:9">
      <c r="A86" s="412" t="s">
        <v>2197</v>
      </c>
      <c r="B86" s="409" t="s">
        <v>313</v>
      </c>
      <c r="C86" s="409" t="s">
        <v>2213</v>
      </c>
      <c r="D86" s="409" t="s">
        <v>312</v>
      </c>
      <c r="E86" s="410">
        <v>103815</v>
      </c>
      <c r="F86" s="428">
        <v>101.95416666666667</v>
      </c>
      <c r="G86" s="410">
        <f t="shared" si="10"/>
        <v>10584371.8125</v>
      </c>
      <c r="H86" s="426">
        <v>623.96459528614423</v>
      </c>
      <c r="I86" s="414">
        <f t="shared" si="11"/>
        <v>6604273274.344635</v>
      </c>
    </row>
    <row r="87" spans="1:9">
      <c r="A87" s="412" t="s">
        <v>2198</v>
      </c>
      <c r="B87" s="409" t="s">
        <v>313</v>
      </c>
      <c r="C87" s="409" t="s">
        <v>2213</v>
      </c>
      <c r="D87" s="409" t="s">
        <v>312</v>
      </c>
      <c r="E87" s="410">
        <v>89432</v>
      </c>
      <c r="F87" s="428">
        <v>101.95416666666667</v>
      </c>
      <c r="G87" s="410">
        <f t="shared" si="10"/>
        <v>9117965.0333333332</v>
      </c>
      <c r="H87" s="426">
        <v>623.96459528614423</v>
      </c>
      <c r="I87" s="414">
        <f t="shared" si="11"/>
        <v>5689287361.857048</v>
      </c>
    </row>
    <row r="88" spans="1:9">
      <c r="A88" s="412" t="s">
        <v>2199</v>
      </c>
      <c r="B88" s="409" t="s">
        <v>313</v>
      </c>
      <c r="C88" s="409"/>
      <c r="D88" s="409" t="s">
        <v>312</v>
      </c>
      <c r="E88" s="410">
        <v>108851</v>
      </c>
      <c r="F88" s="428">
        <v>101.95416666666667</v>
      </c>
      <c r="G88" s="410">
        <f t="shared" si="10"/>
        <v>11097812.995833334</v>
      </c>
      <c r="H88" s="426">
        <v>623.96459528614423</v>
      </c>
      <c r="I88" s="414">
        <f t="shared" si="11"/>
        <v>6924642394.5064583</v>
      </c>
    </row>
    <row r="89" spans="1:9">
      <c r="A89" s="407" t="s">
        <v>2212</v>
      </c>
      <c r="B89" s="415" t="s">
        <v>313</v>
      </c>
      <c r="C89" s="415" t="s">
        <v>288</v>
      </c>
      <c r="D89" s="415" t="s">
        <v>312</v>
      </c>
      <c r="E89" s="416">
        <f>SUM(E77:E88)</f>
        <v>1064752</v>
      </c>
      <c r="F89" s="416"/>
      <c r="G89" s="416">
        <f>SUM(G77:G88)</f>
        <v>108555902.86666667</v>
      </c>
      <c r="H89" s="424"/>
      <c r="I89" s="421">
        <f>G89*H88</f>
        <v>67735039998.121658</v>
      </c>
    </row>
    <row r="90" spans="1:9">
      <c r="A90" s="412" t="s">
        <v>2187</v>
      </c>
      <c r="B90" s="409" t="s">
        <v>313</v>
      </c>
      <c r="C90" s="409" t="s">
        <v>2214</v>
      </c>
      <c r="D90" s="409" t="s">
        <v>312</v>
      </c>
      <c r="E90" s="410">
        <v>11737</v>
      </c>
      <c r="F90" s="428">
        <v>101.95416666666667</v>
      </c>
      <c r="G90" s="410">
        <f t="shared" ref="G90:G101" si="12">E90*F90</f>
        <v>1196636.0541666667</v>
      </c>
      <c r="H90" s="426">
        <v>623.96459528614423</v>
      </c>
      <c r="I90" s="414">
        <f t="shared" ref="I90:I101" si="13">G90*H90</f>
        <v>746658531.24291277</v>
      </c>
    </row>
    <row r="91" spans="1:9">
      <c r="A91" s="412" t="s">
        <v>2189</v>
      </c>
      <c r="B91" s="409" t="s">
        <v>313</v>
      </c>
      <c r="C91" s="409" t="s">
        <v>2214</v>
      </c>
      <c r="D91" s="409" t="s">
        <v>312</v>
      </c>
      <c r="E91" s="410">
        <v>10235</v>
      </c>
      <c r="F91" s="428">
        <v>101.95416666666667</v>
      </c>
      <c r="G91" s="410">
        <f t="shared" si="12"/>
        <v>1043500.8958333334</v>
      </c>
      <c r="H91" s="426">
        <v>623.96459528614423</v>
      </c>
      <c r="I91" s="414">
        <f t="shared" si="13"/>
        <v>651107614.14937484</v>
      </c>
    </row>
    <row r="92" spans="1:9">
      <c r="A92" s="412" t="s">
        <v>2190</v>
      </c>
      <c r="B92" s="409" t="s">
        <v>313</v>
      </c>
      <c r="C92" s="409" t="s">
        <v>2214</v>
      </c>
      <c r="D92" s="409" t="s">
        <v>312</v>
      </c>
      <c r="E92" s="410">
        <v>11707</v>
      </c>
      <c r="F92" s="428">
        <v>101.95416666666667</v>
      </c>
      <c r="G92" s="410">
        <f t="shared" si="12"/>
        <v>1193577.4291666667</v>
      </c>
      <c r="H92" s="426">
        <v>623.96459528614423</v>
      </c>
      <c r="I92" s="414">
        <f t="shared" si="13"/>
        <v>744750057.53265572</v>
      </c>
    </row>
    <row r="93" spans="1:9">
      <c r="A93" s="412" t="s">
        <v>2191</v>
      </c>
      <c r="B93" s="409" t="s">
        <v>313</v>
      </c>
      <c r="C93" s="409" t="s">
        <v>2214</v>
      </c>
      <c r="D93" s="409" t="s">
        <v>312</v>
      </c>
      <c r="E93" s="410">
        <v>12574</v>
      </c>
      <c r="F93" s="428">
        <v>101.95416666666667</v>
      </c>
      <c r="G93" s="410">
        <f t="shared" si="12"/>
        <v>1281971.6916666667</v>
      </c>
      <c r="H93" s="426">
        <v>623.96459528614423</v>
      </c>
      <c r="I93" s="414">
        <f t="shared" si="13"/>
        <v>799904947.7590853</v>
      </c>
    </row>
    <row r="94" spans="1:9">
      <c r="A94" s="412" t="s">
        <v>2192</v>
      </c>
      <c r="B94" s="409" t="s">
        <v>313</v>
      </c>
      <c r="C94" s="409" t="s">
        <v>2214</v>
      </c>
      <c r="D94" s="409" t="s">
        <v>312</v>
      </c>
      <c r="E94" s="410">
        <v>12551</v>
      </c>
      <c r="F94" s="428">
        <v>101.95416666666667</v>
      </c>
      <c r="G94" s="410">
        <f t="shared" si="12"/>
        <v>1279626.7458333333</v>
      </c>
      <c r="H94" s="426">
        <v>623.96459528614423</v>
      </c>
      <c r="I94" s="414">
        <f t="shared" si="13"/>
        <v>798441784.58122158</v>
      </c>
    </row>
    <row r="95" spans="1:9">
      <c r="A95" s="412" t="s">
        <v>2193</v>
      </c>
      <c r="B95" s="409" t="s">
        <v>313</v>
      </c>
      <c r="C95" s="409" t="s">
        <v>2214</v>
      </c>
      <c r="D95" s="409" t="s">
        <v>312</v>
      </c>
      <c r="E95" s="410">
        <v>12389</v>
      </c>
      <c r="F95" s="428">
        <v>101.95416666666667</v>
      </c>
      <c r="G95" s="410">
        <f t="shared" si="12"/>
        <v>1263110.1708333334</v>
      </c>
      <c r="H95" s="426">
        <v>623.96459528614423</v>
      </c>
      <c r="I95" s="414">
        <f t="shared" si="13"/>
        <v>788136026.54583335</v>
      </c>
    </row>
    <row r="96" spans="1:9">
      <c r="A96" s="412" t="s">
        <v>2194</v>
      </c>
      <c r="B96" s="409" t="s">
        <v>313</v>
      </c>
      <c r="C96" s="409" t="s">
        <v>2214</v>
      </c>
      <c r="D96" s="409" t="s">
        <v>312</v>
      </c>
      <c r="E96" s="410">
        <v>11581</v>
      </c>
      <c r="F96" s="428">
        <v>101.95416666666667</v>
      </c>
      <c r="G96" s="410">
        <f t="shared" si="12"/>
        <v>1180731.2041666666</v>
      </c>
      <c r="H96" s="426">
        <v>623.96459528614423</v>
      </c>
      <c r="I96" s="414">
        <f t="shared" si="13"/>
        <v>736734467.9495759</v>
      </c>
    </row>
    <row r="97" spans="1:9">
      <c r="A97" s="412" t="s">
        <v>2195</v>
      </c>
      <c r="B97" s="409" t="s">
        <v>313</v>
      </c>
      <c r="C97" s="409" t="s">
        <v>2214</v>
      </c>
      <c r="D97" s="409" t="s">
        <v>312</v>
      </c>
      <c r="E97" s="410">
        <v>12483</v>
      </c>
      <c r="F97" s="428">
        <v>101.95416666666667</v>
      </c>
      <c r="G97" s="410">
        <f t="shared" si="12"/>
        <v>1272693.8625</v>
      </c>
      <c r="H97" s="426">
        <v>623.96459528614423</v>
      </c>
      <c r="I97" s="414">
        <f t="shared" si="13"/>
        <v>794115910.83797216</v>
      </c>
    </row>
    <row r="98" spans="1:9">
      <c r="A98" s="412" t="s">
        <v>2196</v>
      </c>
      <c r="B98" s="409" t="s">
        <v>313</v>
      </c>
      <c r="C98" s="409" t="s">
        <v>2214</v>
      </c>
      <c r="D98" s="409" t="s">
        <v>312</v>
      </c>
      <c r="E98" s="410">
        <v>11049</v>
      </c>
      <c r="F98" s="428">
        <v>101.95416666666667</v>
      </c>
      <c r="G98" s="410">
        <f t="shared" si="12"/>
        <v>1126491.5874999999</v>
      </c>
      <c r="H98" s="426">
        <v>623.96459528614423</v>
      </c>
      <c r="I98" s="414">
        <f t="shared" si="13"/>
        <v>702890867.48768353</v>
      </c>
    </row>
    <row r="99" spans="1:9">
      <c r="A99" s="412" t="s">
        <v>2197</v>
      </c>
      <c r="B99" s="409" t="s">
        <v>313</v>
      </c>
      <c r="C99" s="409" t="s">
        <v>2214</v>
      </c>
      <c r="D99" s="409" t="s">
        <v>312</v>
      </c>
      <c r="E99" s="410">
        <v>10372</v>
      </c>
      <c r="F99" s="428">
        <v>101.95416666666667</v>
      </c>
      <c r="G99" s="410">
        <f t="shared" si="12"/>
        <v>1057468.6166666667</v>
      </c>
      <c r="H99" s="426">
        <v>623.96459528614423</v>
      </c>
      <c r="I99" s="414">
        <f t="shared" si="13"/>
        <v>659822977.42621553</v>
      </c>
    </row>
    <row r="100" spans="1:9">
      <c r="A100" s="412" t="s">
        <v>2198</v>
      </c>
      <c r="B100" s="409" t="s">
        <v>313</v>
      </c>
      <c r="C100" s="409" t="s">
        <v>2214</v>
      </c>
      <c r="D100" s="409" t="s">
        <v>312</v>
      </c>
      <c r="E100" s="410">
        <v>9738</v>
      </c>
      <c r="F100" s="428">
        <v>101.95416666666667</v>
      </c>
      <c r="G100" s="410">
        <f t="shared" si="12"/>
        <v>992829.67500000005</v>
      </c>
      <c r="H100" s="426">
        <v>623.96459528614423</v>
      </c>
      <c r="I100" s="414">
        <f t="shared" si="13"/>
        <v>619490566.34944916</v>
      </c>
    </row>
    <row r="101" spans="1:9">
      <c r="A101" s="412" t="s">
        <v>2199</v>
      </c>
      <c r="B101" s="409" t="s">
        <v>313</v>
      </c>
      <c r="C101" s="409" t="s">
        <v>2214</v>
      </c>
      <c r="D101" s="409" t="s">
        <v>312</v>
      </c>
      <c r="E101" s="410">
        <v>11903</v>
      </c>
      <c r="F101" s="428">
        <v>101.95416666666667</v>
      </c>
      <c r="G101" s="410">
        <f t="shared" si="12"/>
        <v>1213560.4458333333</v>
      </c>
      <c r="H101" s="426">
        <v>623.96459528614423</v>
      </c>
      <c r="I101" s="414">
        <f t="shared" si="13"/>
        <v>757218752.43966854</v>
      </c>
    </row>
    <row r="102" spans="1:9">
      <c r="A102" s="407" t="s">
        <v>2212</v>
      </c>
      <c r="B102" s="415" t="s">
        <v>313</v>
      </c>
      <c r="C102" s="415" t="s">
        <v>288</v>
      </c>
      <c r="D102" s="415" t="s">
        <v>312</v>
      </c>
      <c r="E102" s="429">
        <f>SUM(E90:E101)</f>
        <v>138319</v>
      </c>
      <c r="F102" s="429"/>
      <c r="G102" s="429">
        <f>SUM(G90:G101)</f>
        <v>14102198.379166668</v>
      </c>
      <c r="H102" s="430"/>
      <c r="I102" s="431">
        <f>G102*H101</f>
        <v>8799272504.3016491</v>
      </c>
    </row>
    <row r="103" spans="1:9">
      <c r="A103" s="412" t="s">
        <v>2187</v>
      </c>
      <c r="B103" s="409" t="s">
        <v>313</v>
      </c>
      <c r="C103" s="409" t="s">
        <v>2215</v>
      </c>
      <c r="D103" s="409" t="s">
        <v>312</v>
      </c>
      <c r="E103" s="410">
        <v>4505</v>
      </c>
      <c r="F103" s="428">
        <v>101.95416666666667</v>
      </c>
      <c r="G103" s="410">
        <f t="shared" ref="G103:G114" si="14">E103*F103</f>
        <v>459303.52083333331</v>
      </c>
      <c r="H103" s="426">
        <v>623.96459528614423</v>
      </c>
      <c r="I103" s="414">
        <f t="shared" ref="I103:I114" si="15">G103*H103</f>
        <v>286589135.49027193</v>
      </c>
    </row>
    <row r="104" spans="1:9">
      <c r="A104" s="412" t="s">
        <v>2189</v>
      </c>
      <c r="B104" s="409" t="s">
        <v>313</v>
      </c>
      <c r="C104" s="409" t="s">
        <v>2215</v>
      </c>
      <c r="D104" s="409" t="s">
        <v>312</v>
      </c>
      <c r="E104" s="410">
        <v>4079</v>
      </c>
      <c r="F104" s="428">
        <v>101.95416666666667</v>
      </c>
      <c r="G104" s="410">
        <f t="shared" si="14"/>
        <v>415871.04583333334</v>
      </c>
      <c r="H104" s="426">
        <v>623.96459528614423</v>
      </c>
      <c r="I104" s="414">
        <f t="shared" si="15"/>
        <v>259488808.80462137</v>
      </c>
    </row>
    <row r="105" spans="1:9">
      <c r="A105" s="412" t="s">
        <v>2190</v>
      </c>
      <c r="B105" s="409" t="s">
        <v>313</v>
      </c>
      <c r="C105" s="409" t="s">
        <v>2215</v>
      </c>
      <c r="D105" s="409" t="s">
        <v>312</v>
      </c>
      <c r="E105" s="410">
        <v>4538</v>
      </c>
      <c r="F105" s="428">
        <v>101.95416666666667</v>
      </c>
      <c r="G105" s="410">
        <f t="shared" si="14"/>
        <v>462668.0083333333</v>
      </c>
      <c r="H105" s="426">
        <v>623.96459528614423</v>
      </c>
      <c r="I105" s="414">
        <f t="shared" si="15"/>
        <v>288688456.57155472</v>
      </c>
    </row>
    <row r="106" spans="1:9">
      <c r="A106" s="412" t="s">
        <v>2191</v>
      </c>
      <c r="B106" s="409" t="s">
        <v>313</v>
      </c>
      <c r="C106" s="409" t="s">
        <v>2215</v>
      </c>
      <c r="D106" s="409" t="s">
        <v>312</v>
      </c>
      <c r="E106" s="410">
        <v>4783</v>
      </c>
      <c r="F106" s="428">
        <v>101.95416666666667</v>
      </c>
      <c r="G106" s="410">
        <f t="shared" si="14"/>
        <v>487646.77916666667</v>
      </c>
      <c r="H106" s="426">
        <v>623.96459528614423</v>
      </c>
      <c r="I106" s="414">
        <f t="shared" si="15"/>
        <v>304274325.20532089</v>
      </c>
    </row>
    <row r="107" spans="1:9">
      <c r="A107" s="412" t="s">
        <v>2192</v>
      </c>
      <c r="B107" s="409" t="s">
        <v>313</v>
      </c>
      <c r="C107" s="409" t="s">
        <v>2215</v>
      </c>
      <c r="D107" s="409" t="s">
        <v>312</v>
      </c>
      <c r="E107" s="410">
        <v>4506</v>
      </c>
      <c r="F107" s="428">
        <v>101.95416666666667</v>
      </c>
      <c r="G107" s="410">
        <f t="shared" si="14"/>
        <v>459405.47499999998</v>
      </c>
      <c r="H107" s="426">
        <v>623.96459528614423</v>
      </c>
      <c r="I107" s="414">
        <f t="shared" si="15"/>
        <v>286652751.28061384</v>
      </c>
    </row>
    <row r="108" spans="1:9">
      <c r="A108" s="412" t="s">
        <v>2193</v>
      </c>
      <c r="B108" s="409" t="s">
        <v>313</v>
      </c>
      <c r="C108" s="409" t="s">
        <v>2215</v>
      </c>
      <c r="D108" s="409" t="s">
        <v>312</v>
      </c>
      <c r="E108" s="410">
        <v>4406</v>
      </c>
      <c r="F108" s="428">
        <v>101.95416666666667</v>
      </c>
      <c r="G108" s="410">
        <f t="shared" si="14"/>
        <v>449210.05833333335</v>
      </c>
      <c r="H108" s="426">
        <v>623.96459528614423</v>
      </c>
      <c r="I108" s="414">
        <f t="shared" si="15"/>
        <v>280291172.2464236</v>
      </c>
    </row>
    <row r="109" spans="1:9">
      <c r="A109" s="412" t="s">
        <v>2194</v>
      </c>
      <c r="B109" s="409" t="s">
        <v>313</v>
      </c>
      <c r="C109" s="409" t="s">
        <v>2215</v>
      </c>
      <c r="D109" s="409" t="s">
        <v>312</v>
      </c>
      <c r="E109" s="410">
        <v>4422</v>
      </c>
      <c r="F109" s="428">
        <v>101.95416666666667</v>
      </c>
      <c r="G109" s="410">
        <f t="shared" si="14"/>
        <v>450841.32500000001</v>
      </c>
      <c r="H109" s="426">
        <v>623.96459528614423</v>
      </c>
      <c r="I109" s="414">
        <f t="shared" si="15"/>
        <v>281309024.89189404</v>
      </c>
    </row>
    <row r="110" spans="1:9">
      <c r="A110" s="412" t="s">
        <v>2195</v>
      </c>
      <c r="B110" s="409" t="s">
        <v>313</v>
      </c>
      <c r="C110" s="409" t="s">
        <v>2215</v>
      </c>
      <c r="D110" s="409" t="s">
        <v>312</v>
      </c>
      <c r="E110" s="410">
        <v>4214</v>
      </c>
      <c r="F110" s="428">
        <v>101.95416666666667</v>
      </c>
      <c r="G110" s="410">
        <f t="shared" si="14"/>
        <v>429634.85833333334</v>
      </c>
      <c r="H110" s="426">
        <v>623.96459528614423</v>
      </c>
      <c r="I110" s="414">
        <f t="shared" si="15"/>
        <v>268076940.50077826</v>
      </c>
    </row>
    <row r="111" spans="1:9">
      <c r="A111" s="412" t="s">
        <v>2196</v>
      </c>
      <c r="B111" s="409" t="s">
        <v>313</v>
      </c>
      <c r="C111" s="409" t="s">
        <v>2215</v>
      </c>
      <c r="D111" s="409" t="s">
        <v>312</v>
      </c>
      <c r="E111" s="410">
        <v>4757</v>
      </c>
      <c r="F111" s="428">
        <v>101.95416666666667</v>
      </c>
      <c r="G111" s="410">
        <f t="shared" si="14"/>
        <v>484995.97083333333</v>
      </c>
      <c r="H111" s="426">
        <v>623.96459528614423</v>
      </c>
      <c r="I111" s="414">
        <f t="shared" si="15"/>
        <v>302620314.65643144</v>
      </c>
    </row>
    <row r="112" spans="1:9">
      <c r="A112" s="412" t="s">
        <v>2197</v>
      </c>
      <c r="B112" s="409" t="s">
        <v>313</v>
      </c>
      <c r="C112" s="409" t="s">
        <v>2215</v>
      </c>
      <c r="D112" s="409" t="s">
        <v>312</v>
      </c>
      <c r="E112" s="410">
        <v>5188</v>
      </c>
      <c r="F112" s="428">
        <v>101.95416666666667</v>
      </c>
      <c r="G112" s="410">
        <f t="shared" si="14"/>
        <v>528938.21666666667</v>
      </c>
      <c r="H112" s="426">
        <v>623.96459528614423</v>
      </c>
      <c r="I112" s="414">
        <f t="shared" si="15"/>
        <v>330038720.29379153</v>
      </c>
    </row>
    <row r="113" spans="1:9">
      <c r="A113" s="412" t="s">
        <v>2198</v>
      </c>
      <c r="B113" s="409" t="s">
        <v>313</v>
      </c>
      <c r="C113" s="409" t="s">
        <v>2215</v>
      </c>
      <c r="D113" s="409" t="s">
        <v>312</v>
      </c>
      <c r="E113" s="410">
        <v>4444</v>
      </c>
      <c r="F113" s="428">
        <v>101.95416666666667</v>
      </c>
      <c r="G113" s="410">
        <f t="shared" si="14"/>
        <v>453084.31666666665</v>
      </c>
      <c r="H113" s="426">
        <v>623.96459528614423</v>
      </c>
      <c r="I113" s="414">
        <f t="shared" si="15"/>
        <v>282708572.27941585</v>
      </c>
    </row>
    <row r="114" spans="1:9">
      <c r="A114" s="412" t="s">
        <v>2199</v>
      </c>
      <c r="B114" s="409" t="s">
        <v>313</v>
      </c>
      <c r="C114" s="409" t="s">
        <v>2215</v>
      </c>
      <c r="D114" s="409" t="s">
        <v>312</v>
      </c>
      <c r="E114" s="410">
        <v>6096</v>
      </c>
      <c r="F114" s="428">
        <v>101.95416666666667</v>
      </c>
      <c r="G114" s="410">
        <f t="shared" si="14"/>
        <v>621512.6</v>
      </c>
      <c r="H114" s="426">
        <v>623.96459528614423</v>
      </c>
      <c r="I114" s="414">
        <f t="shared" si="15"/>
        <v>387801857.92423922</v>
      </c>
    </row>
    <row r="115" spans="1:9">
      <c r="A115" s="407" t="s">
        <v>2212</v>
      </c>
      <c r="B115" s="415" t="s">
        <v>313</v>
      </c>
      <c r="C115" s="415" t="s">
        <v>288</v>
      </c>
      <c r="D115" s="415" t="s">
        <v>312</v>
      </c>
      <c r="E115" s="416">
        <f>SUM(E103:E114)</f>
        <v>55938</v>
      </c>
      <c r="F115" s="416"/>
      <c r="G115" s="416">
        <f>SUM(G103:G114)</f>
        <v>5703112.1749999998</v>
      </c>
      <c r="H115" s="424"/>
      <c r="I115" s="421">
        <f>G115*H114</f>
        <v>3558540080.1453567</v>
      </c>
    </row>
    <row r="116" spans="1:9">
      <c r="A116" s="412"/>
      <c r="B116" s="408"/>
      <c r="C116" s="409"/>
      <c r="D116" s="409"/>
      <c r="E116" s="410"/>
      <c r="F116" s="410"/>
      <c r="G116" s="410"/>
      <c r="H116" s="432"/>
      <c r="I116" s="414"/>
    </row>
    <row r="117" spans="1:9">
      <c r="A117" s="412" t="s">
        <v>2204</v>
      </c>
      <c r="B117" s="409" t="s">
        <v>313</v>
      </c>
      <c r="C117" s="409" t="s">
        <v>289</v>
      </c>
      <c r="D117" s="409" t="s">
        <v>312</v>
      </c>
      <c r="E117" s="410">
        <v>46045.074072843418</v>
      </c>
      <c r="F117" s="428">
        <v>101.95416666666667</v>
      </c>
      <c r="G117" s="410">
        <f>E117*F117</f>
        <v>4694487.1562016895</v>
      </c>
      <c r="H117" s="426">
        <v>623.96459528614423</v>
      </c>
      <c r="I117" s="414">
        <f>G117*H117</f>
        <v>2929193778.4953895</v>
      </c>
    </row>
    <row r="118" spans="1:9">
      <c r="A118" s="412" t="s">
        <v>2206</v>
      </c>
      <c r="B118" s="409" t="s">
        <v>313</v>
      </c>
      <c r="C118" s="409" t="s">
        <v>289</v>
      </c>
      <c r="D118" s="409" t="s">
        <v>312</v>
      </c>
      <c r="E118" s="410">
        <v>38790.403996876594</v>
      </c>
      <c r="F118" s="428">
        <v>101.95416666666667</v>
      </c>
      <c r="G118" s="410">
        <f t="shared" ref="G118:G128" si="16">E118*F118</f>
        <v>3954843.314164889</v>
      </c>
      <c r="H118" s="426">
        <v>623.96459528614423</v>
      </c>
      <c r="I118" s="414">
        <f t="shared" ref="I118:I128" si="17">G118*H118</f>
        <v>2467682207.9430084</v>
      </c>
    </row>
    <row r="119" spans="1:9">
      <c r="A119" s="412" t="s">
        <v>2207</v>
      </c>
      <c r="B119" s="409" t="s">
        <v>313</v>
      </c>
      <c r="C119" s="409" t="s">
        <v>289</v>
      </c>
      <c r="D119" s="409" t="s">
        <v>312</v>
      </c>
      <c r="E119" s="410">
        <v>47081.941429953935</v>
      </c>
      <c r="F119" s="428">
        <v>101.95416666666667</v>
      </c>
      <c r="G119" s="410">
        <f t="shared" si="16"/>
        <v>4800200.1035397621</v>
      </c>
      <c r="H119" s="426">
        <v>623.96459528614423</v>
      </c>
      <c r="I119" s="414">
        <f t="shared" si="17"/>
        <v>2995154914.8976951</v>
      </c>
    </row>
    <row r="120" spans="1:9">
      <c r="A120" s="412" t="s">
        <v>2191</v>
      </c>
      <c r="B120" s="409" t="s">
        <v>313</v>
      </c>
      <c r="C120" s="409" t="s">
        <v>289</v>
      </c>
      <c r="D120" s="409" t="s">
        <v>312</v>
      </c>
      <c r="E120" s="410">
        <v>46531.477677217845</v>
      </c>
      <c r="F120" s="428">
        <v>101.95416666666667</v>
      </c>
      <c r="G120" s="410">
        <f t="shared" si="16"/>
        <v>4744078.0303493477</v>
      </c>
      <c r="H120" s="426">
        <v>623.96459528614423</v>
      </c>
      <c r="I120" s="414">
        <f t="shared" si="17"/>
        <v>2960136728.2128191</v>
      </c>
    </row>
    <row r="121" spans="1:9">
      <c r="A121" s="412" t="s">
        <v>2192</v>
      </c>
      <c r="B121" s="409" t="s">
        <v>313</v>
      </c>
      <c r="C121" s="409" t="s">
        <v>289</v>
      </c>
      <c r="D121" s="409" t="s">
        <v>312</v>
      </c>
      <c r="E121" s="410">
        <v>46803.591581762979</v>
      </c>
      <c r="F121" s="428">
        <v>101.95416666666667</v>
      </c>
      <c r="G121" s="410">
        <f t="shared" si="16"/>
        <v>4771821.1767256595</v>
      </c>
      <c r="H121" s="426">
        <v>623.96459528614423</v>
      </c>
      <c r="I121" s="414">
        <f t="shared" si="17"/>
        <v>2977447469.3134785</v>
      </c>
    </row>
    <row r="122" spans="1:9">
      <c r="A122" s="412" t="s">
        <v>2193</v>
      </c>
      <c r="B122" s="409" t="s">
        <v>313</v>
      </c>
      <c r="C122" s="409" t="s">
        <v>289</v>
      </c>
      <c r="D122" s="409" t="s">
        <v>312</v>
      </c>
      <c r="E122" s="410">
        <v>41255.302448881266</v>
      </c>
      <c r="F122" s="428">
        <v>101.95416666666667</v>
      </c>
      <c r="G122" s="410">
        <f t="shared" si="16"/>
        <v>4206149.9817569824</v>
      </c>
      <c r="H122" s="426">
        <v>623.96459528614423</v>
      </c>
      <c r="I122" s="414">
        <f t="shared" si="17"/>
        <v>2624488671.0798182</v>
      </c>
    </row>
    <row r="123" spans="1:9">
      <c r="A123" s="412" t="s">
        <v>2194</v>
      </c>
      <c r="B123" s="409" t="s">
        <v>313</v>
      </c>
      <c r="C123" s="409" t="s">
        <v>289</v>
      </c>
      <c r="D123" s="409" t="s">
        <v>312</v>
      </c>
      <c r="E123" s="410">
        <v>46678.305804878655</v>
      </c>
      <c r="F123" s="428">
        <v>101.95416666666667</v>
      </c>
      <c r="G123" s="410">
        <f t="shared" si="16"/>
        <v>4759047.7697482323</v>
      </c>
      <c r="H123" s="426">
        <v>623.96459528614423</v>
      </c>
      <c r="I123" s="414">
        <f t="shared" si="17"/>
        <v>2969477315.5983829</v>
      </c>
    </row>
    <row r="124" spans="1:9">
      <c r="A124" s="412" t="s">
        <v>2195</v>
      </c>
      <c r="B124" s="409" t="s">
        <v>313</v>
      </c>
      <c r="C124" s="409" t="s">
        <v>289</v>
      </c>
      <c r="D124" s="409" t="s">
        <v>312</v>
      </c>
      <c r="E124" s="410">
        <v>48756.008846874312</v>
      </c>
      <c r="F124" s="428">
        <v>101.95416666666667</v>
      </c>
      <c r="G124" s="410">
        <f t="shared" si="16"/>
        <v>4970878.2519756984</v>
      </c>
      <c r="H124" s="426">
        <v>623.96459528614423</v>
      </c>
      <c r="I124" s="414">
        <f t="shared" si="17"/>
        <v>3101652036.7107129</v>
      </c>
    </row>
    <row r="125" spans="1:9">
      <c r="A125" s="412" t="s">
        <v>2196</v>
      </c>
      <c r="B125" s="409" t="s">
        <v>313</v>
      </c>
      <c r="C125" s="409" t="s">
        <v>289</v>
      </c>
      <c r="D125" s="409" t="s">
        <v>312</v>
      </c>
      <c r="E125" s="410">
        <v>47201.558167160234</v>
      </c>
      <c r="F125" s="428">
        <v>101.95416666666667</v>
      </c>
      <c r="G125" s="410">
        <f t="shared" si="16"/>
        <v>4812395.5283010155</v>
      </c>
      <c r="H125" s="426">
        <v>623.96459528614423</v>
      </c>
      <c r="I125" s="414">
        <f t="shared" si="17"/>
        <v>3002764428.1731935</v>
      </c>
    </row>
    <row r="126" spans="1:9">
      <c r="A126" s="412" t="s">
        <v>2197</v>
      </c>
      <c r="B126" s="409" t="s">
        <v>313</v>
      </c>
      <c r="C126" s="409" t="s">
        <v>289</v>
      </c>
      <c r="D126" s="409" t="s">
        <v>312</v>
      </c>
      <c r="E126" s="410">
        <v>47384.6681487604</v>
      </c>
      <c r="F126" s="428">
        <v>101.95416666666667</v>
      </c>
      <c r="G126" s="410">
        <f t="shared" si="16"/>
        <v>4831064.3538834089</v>
      </c>
      <c r="H126" s="426">
        <v>623.96459528614423</v>
      </c>
      <c r="I126" s="414">
        <f t="shared" si="17"/>
        <v>3014413114.372179</v>
      </c>
    </row>
    <row r="127" spans="1:9">
      <c r="A127" s="412" t="s">
        <v>2198</v>
      </c>
      <c r="B127" s="409" t="s">
        <v>313</v>
      </c>
      <c r="C127" s="409" t="s">
        <v>289</v>
      </c>
      <c r="D127" s="409" t="s">
        <v>312</v>
      </c>
      <c r="E127" s="410">
        <v>44274.066077428841</v>
      </c>
      <c r="F127" s="428">
        <v>101.95416666666667</v>
      </c>
      <c r="G127" s="410">
        <f t="shared" si="16"/>
        <v>4513925.5118691931</v>
      </c>
      <c r="H127" s="426">
        <v>623.96459528614423</v>
      </c>
      <c r="I127" s="414">
        <f t="shared" si="17"/>
        <v>2816529705.1652627</v>
      </c>
    </row>
    <row r="128" spans="1:9">
      <c r="A128" s="412" t="s">
        <v>2199</v>
      </c>
      <c r="B128" s="409" t="s">
        <v>313</v>
      </c>
      <c r="C128" s="409" t="s">
        <v>289</v>
      </c>
      <c r="D128" s="409" t="s">
        <v>312</v>
      </c>
      <c r="E128" s="410">
        <v>45155.034843393711</v>
      </c>
      <c r="F128" s="428">
        <v>101.95416666666667</v>
      </c>
      <c r="G128" s="410">
        <f t="shared" si="16"/>
        <v>4603743.9482625024</v>
      </c>
      <c r="H128" s="426">
        <v>623.96459528614423</v>
      </c>
      <c r="I128" s="414">
        <f t="shared" si="17"/>
        <v>2872573229.4786482</v>
      </c>
    </row>
    <row r="129" spans="1:9" s="419" customFormat="1">
      <c r="A129" s="407" t="s">
        <v>2216</v>
      </c>
      <c r="B129" s="415"/>
      <c r="C129" s="415" t="s">
        <v>289</v>
      </c>
      <c r="D129" s="415" t="s">
        <v>312</v>
      </c>
      <c r="E129" s="416">
        <f>SUM(E117:E128)</f>
        <v>545957.43309603212</v>
      </c>
      <c r="F129" s="417"/>
      <c r="G129" s="416">
        <f>SUM(G117:G128)</f>
        <v>55662635.126778379</v>
      </c>
      <c r="H129" s="424"/>
      <c r="I129" s="421">
        <f>G129*H128</f>
        <v>34731513599.44059</v>
      </c>
    </row>
    <row r="130" spans="1:9">
      <c r="A130" s="412"/>
      <c r="B130" s="408"/>
      <c r="C130" s="409"/>
      <c r="D130" s="409"/>
      <c r="E130" s="410"/>
      <c r="F130" s="428"/>
      <c r="G130" s="410"/>
      <c r="H130" s="425"/>
      <c r="I130" s="414"/>
    </row>
    <row r="131" spans="1:9">
      <c r="A131" s="412" t="s">
        <v>2204</v>
      </c>
      <c r="B131" s="409" t="s">
        <v>313</v>
      </c>
      <c r="C131" s="409" t="s">
        <v>289</v>
      </c>
      <c r="D131" s="409" t="s">
        <v>312</v>
      </c>
      <c r="E131" s="410">
        <v>2895.4121708900457</v>
      </c>
      <c r="F131" s="428">
        <v>101.95416666666667</v>
      </c>
      <c r="G131" s="410">
        <f>E131*F131</f>
        <v>295199.33503961889</v>
      </c>
      <c r="H131" s="426">
        <v>623.96459528614423</v>
      </c>
      <c r="I131" s="414">
        <f>H131*G131</f>
        <v>184193933.61673468</v>
      </c>
    </row>
    <row r="132" spans="1:9">
      <c r="A132" s="412" t="s">
        <v>2206</v>
      </c>
      <c r="B132" s="409" t="s">
        <v>313</v>
      </c>
      <c r="C132" s="409" t="s">
        <v>289</v>
      </c>
      <c r="D132" s="409" t="s">
        <v>312</v>
      </c>
      <c r="E132" s="410">
        <v>2439.2230897189352</v>
      </c>
      <c r="F132" s="428">
        <v>101.95416666666667</v>
      </c>
      <c r="G132" s="410">
        <f t="shared" ref="G132:G142" si="18">E132*F132</f>
        <v>248688.95742638592</v>
      </c>
      <c r="H132" s="426">
        <v>623.96459528614423</v>
      </c>
      <c r="I132" s="414">
        <f t="shared" ref="I132:I142" si="19">H132*G132</f>
        <v>155173104.67268804</v>
      </c>
    </row>
    <row r="133" spans="1:9">
      <c r="A133" s="412" t="s">
        <v>2207</v>
      </c>
      <c r="B133" s="409" t="s">
        <v>313</v>
      </c>
      <c r="C133" s="409" t="s">
        <v>289</v>
      </c>
      <c r="D133" s="409" t="s">
        <v>312</v>
      </c>
      <c r="E133" s="410">
        <v>2960.6125951662007</v>
      </c>
      <c r="F133" s="428">
        <v>101.95416666666667</v>
      </c>
      <c r="G133" s="410">
        <f t="shared" si="18"/>
        <v>301846.78996300732</v>
      </c>
      <c r="H133" s="426">
        <v>623.96459528614423</v>
      </c>
      <c r="I133" s="414">
        <f t="shared" si="19"/>
        <v>188341710.13768965</v>
      </c>
    </row>
    <row r="134" spans="1:9">
      <c r="A134" s="412" t="s">
        <v>2191</v>
      </c>
      <c r="B134" s="409" t="s">
        <v>313</v>
      </c>
      <c r="C134" s="409" t="s">
        <v>289</v>
      </c>
      <c r="D134" s="409" t="s">
        <v>312</v>
      </c>
      <c r="E134" s="410">
        <v>2925.9982638528345</v>
      </c>
      <c r="F134" s="428">
        <v>101.95416666666667</v>
      </c>
      <c r="G134" s="410">
        <f t="shared" si="18"/>
        <v>298317.71465922921</v>
      </c>
      <c r="H134" s="426">
        <v>623.96459528614423</v>
      </c>
      <c r="I134" s="414">
        <f t="shared" si="19"/>
        <v>186139692.09403342</v>
      </c>
    </row>
    <row r="135" spans="1:9">
      <c r="A135" s="412" t="s">
        <v>2192</v>
      </c>
      <c r="B135" s="409" t="s">
        <v>313</v>
      </c>
      <c r="C135" s="409" t="s">
        <v>289</v>
      </c>
      <c r="D135" s="409" t="s">
        <v>312</v>
      </c>
      <c r="E135" s="410">
        <v>2943.1093648110382</v>
      </c>
      <c r="F135" s="428">
        <v>101.95416666666667</v>
      </c>
      <c r="G135" s="410">
        <f t="shared" si="18"/>
        <v>300062.26269817207</v>
      </c>
      <c r="H135" s="426">
        <v>623.96459528614423</v>
      </c>
      <c r="I135" s="414">
        <f t="shared" si="19"/>
        <v>187228228.30510962</v>
      </c>
    </row>
    <row r="136" spans="1:9">
      <c r="A136" s="412" t="s">
        <v>2193</v>
      </c>
      <c r="B136" s="409" t="s">
        <v>313</v>
      </c>
      <c r="C136" s="409" t="s">
        <v>289</v>
      </c>
      <c r="D136" s="409" t="s">
        <v>312</v>
      </c>
      <c r="E136" s="410">
        <v>2594.221145898664</v>
      </c>
      <c r="F136" s="428">
        <v>101.95416666666667</v>
      </c>
      <c r="G136" s="410">
        <f t="shared" si="18"/>
        <v>264491.65507914335</v>
      </c>
      <c r="H136" s="426">
        <v>623.96459528614423</v>
      </c>
      <c r="I136" s="414">
        <f t="shared" si="19"/>
        <v>165033428.51802012</v>
      </c>
    </row>
    <row r="137" spans="1:9">
      <c r="A137" s="412" t="s">
        <v>2194</v>
      </c>
      <c r="B137" s="409" t="s">
        <v>313</v>
      </c>
      <c r="C137" s="409" t="s">
        <v>289</v>
      </c>
      <c r="D137" s="409" t="s">
        <v>312</v>
      </c>
      <c r="E137" s="410">
        <v>2935.2311287448651</v>
      </c>
      <c r="F137" s="428">
        <v>101.95416666666667</v>
      </c>
      <c r="G137" s="410">
        <f t="shared" si="18"/>
        <v>299259.0437052421</v>
      </c>
      <c r="H137" s="426">
        <v>623.96459528614423</v>
      </c>
      <c r="I137" s="414">
        <f t="shared" si="19"/>
        <v>186727048.09125993</v>
      </c>
    </row>
    <row r="138" spans="1:9">
      <c r="A138" s="412" t="s">
        <v>2195</v>
      </c>
      <c r="B138" s="409" t="s">
        <v>313</v>
      </c>
      <c r="C138" s="409" t="s">
        <v>289</v>
      </c>
      <c r="D138" s="409" t="s">
        <v>312</v>
      </c>
      <c r="E138" s="410">
        <v>3065.8815141861501</v>
      </c>
      <c r="F138" s="428">
        <v>101.95416666666667</v>
      </c>
      <c r="G138" s="410">
        <f t="shared" si="18"/>
        <v>312579.3948775871</v>
      </c>
      <c r="H138" s="426">
        <v>623.96459528614423</v>
      </c>
      <c r="I138" s="414">
        <f t="shared" si="19"/>
        <v>195038475.61958149</v>
      </c>
    </row>
    <row r="139" spans="1:9">
      <c r="A139" s="412" t="s">
        <v>2196</v>
      </c>
      <c r="B139" s="409" t="s">
        <v>313</v>
      </c>
      <c r="C139" s="409" t="s">
        <v>289</v>
      </c>
      <c r="D139" s="409" t="s">
        <v>312</v>
      </c>
      <c r="E139" s="410">
        <v>2968.1343499624113</v>
      </c>
      <c r="F139" s="428">
        <v>101.95416666666667</v>
      </c>
      <c r="G139" s="410">
        <f t="shared" si="18"/>
        <v>302613.664205126</v>
      </c>
      <c r="H139" s="426">
        <v>623.96459528614423</v>
      </c>
      <c r="I139" s="414">
        <f t="shared" si="19"/>
        <v>188820212.51380861</v>
      </c>
    </row>
    <row r="140" spans="1:9">
      <c r="A140" s="412" t="s">
        <v>2197</v>
      </c>
      <c r="B140" s="409" t="s">
        <v>313</v>
      </c>
      <c r="C140" s="409" t="s">
        <v>289</v>
      </c>
      <c r="D140" s="409" t="s">
        <v>312</v>
      </c>
      <c r="E140" s="410">
        <v>2979.6486949822024</v>
      </c>
      <c r="F140" s="428">
        <v>101.95416666666667</v>
      </c>
      <c r="G140" s="410">
        <f t="shared" si="18"/>
        <v>303787.59965633129</v>
      </c>
      <c r="H140" s="426">
        <v>623.96459528614423</v>
      </c>
      <c r="I140" s="414">
        <f t="shared" si="19"/>
        <v>189552706.67251197</v>
      </c>
    </row>
    <row r="141" spans="1:9">
      <c r="A141" s="412" t="s">
        <v>2198</v>
      </c>
      <c r="B141" s="409" t="s">
        <v>313</v>
      </c>
      <c r="C141" s="409" t="s">
        <v>289</v>
      </c>
      <c r="D141" s="409" t="s">
        <v>312</v>
      </c>
      <c r="E141" s="410">
        <v>2784.0474221537361</v>
      </c>
      <c r="F141" s="428">
        <v>101.95416666666667</v>
      </c>
      <c r="G141" s="410">
        <f t="shared" si="18"/>
        <v>283845.23488616571</v>
      </c>
      <c r="H141" s="426">
        <v>623.96459528614423</v>
      </c>
      <c r="I141" s="414">
        <f t="shared" si="19"/>
        <v>177109377.10964695</v>
      </c>
    </row>
    <row r="142" spans="1:9">
      <c r="A142" s="412" t="s">
        <v>2199</v>
      </c>
      <c r="B142" s="409" t="s">
        <v>313</v>
      </c>
      <c r="C142" s="409" t="s">
        <v>289</v>
      </c>
      <c r="D142" s="409" t="s">
        <v>312</v>
      </c>
      <c r="E142" s="410">
        <v>2839.4446115059209</v>
      </c>
      <c r="F142" s="428">
        <v>101.95416666666667</v>
      </c>
      <c r="G142" s="410">
        <f t="shared" si="18"/>
        <v>289493.20916224323</v>
      </c>
      <c r="H142" s="426">
        <v>623.96459528614423</v>
      </c>
      <c r="I142" s="414">
        <f t="shared" si="19"/>
        <v>180633513.09300619</v>
      </c>
    </row>
    <row r="143" spans="1:9" s="419" customFormat="1">
      <c r="A143" s="407" t="s">
        <v>2217</v>
      </c>
      <c r="B143" s="427"/>
      <c r="C143" s="415"/>
      <c r="D143" s="415"/>
      <c r="E143" s="416">
        <f>SUM(E131:E142)</f>
        <v>34330.964351873001</v>
      </c>
      <c r="F143" s="416"/>
      <c r="G143" s="416">
        <f>SUM(G131:G142)</f>
        <v>3500184.8613582524</v>
      </c>
      <c r="H143" s="424"/>
      <c r="I143" s="421">
        <f>SUM(I131:I142)</f>
        <v>2183991430.4440908</v>
      </c>
    </row>
    <row r="144" spans="1:9" s="419" customFormat="1">
      <c r="A144" s="407"/>
      <c r="B144" s="427"/>
      <c r="C144" s="415"/>
      <c r="D144" s="415"/>
      <c r="E144" s="416">
        <f>E143+E129</f>
        <v>580288.39744790515</v>
      </c>
      <c r="F144" s="416"/>
      <c r="G144" s="416">
        <f t="shared" ref="G144:I144" si="20">G143+G129</f>
        <v>59162819.988136634</v>
      </c>
      <c r="H144" s="416"/>
      <c r="I144" s="416">
        <f t="shared" si="20"/>
        <v>36915505029.884682</v>
      </c>
    </row>
    <row r="145" spans="1:9">
      <c r="A145" s="412" t="s">
        <v>2204</v>
      </c>
      <c r="B145" s="409" t="s">
        <v>313</v>
      </c>
      <c r="C145" s="409" t="s">
        <v>97</v>
      </c>
      <c r="D145" s="409" t="s">
        <v>312</v>
      </c>
      <c r="E145" s="410">
        <v>10588</v>
      </c>
      <c r="F145" s="428">
        <v>101.95416666666667</v>
      </c>
      <c r="G145" s="410">
        <f>E145*F145</f>
        <v>1079490.7166666666</v>
      </c>
      <c r="H145" s="426">
        <v>623.96459528614423</v>
      </c>
      <c r="I145" s="414">
        <f>H145*G145</f>
        <v>673563988.14006639</v>
      </c>
    </row>
    <row r="146" spans="1:9">
      <c r="A146" s="412" t="s">
        <v>2206</v>
      </c>
      <c r="B146" s="409" t="s">
        <v>313</v>
      </c>
      <c r="C146" s="409" t="s">
        <v>97</v>
      </c>
      <c r="D146" s="409" t="s">
        <v>312</v>
      </c>
      <c r="E146" s="410">
        <v>9878</v>
      </c>
      <c r="F146" s="428">
        <v>101.95416666666667</v>
      </c>
      <c r="G146" s="410">
        <f t="shared" ref="G146:G156" si="21">E146*F146</f>
        <v>1007103.2583333333</v>
      </c>
      <c r="H146" s="426">
        <v>623.96459528614423</v>
      </c>
      <c r="I146" s="414">
        <f t="shared" ref="I146:I156" si="22">H146*G146</f>
        <v>628396776.99731553</v>
      </c>
    </row>
    <row r="147" spans="1:9">
      <c r="A147" s="412" t="s">
        <v>2207</v>
      </c>
      <c r="B147" s="409" t="s">
        <v>313</v>
      </c>
      <c r="C147" s="409" t="s">
        <v>97</v>
      </c>
      <c r="D147" s="409" t="s">
        <v>312</v>
      </c>
      <c r="E147" s="410">
        <v>10738</v>
      </c>
      <c r="F147" s="428">
        <v>101.95416666666667</v>
      </c>
      <c r="G147" s="410">
        <f t="shared" si="21"/>
        <v>1094783.8416666666</v>
      </c>
      <c r="H147" s="426">
        <v>623.96459528614423</v>
      </c>
      <c r="I147" s="414">
        <f t="shared" si="22"/>
        <v>683106356.69135177</v>
      </c>
    </row>
    <row r="148" spans="1:9">
      <c r="A148" s="412" t="s">
        <v>2191</v>
      </c>
      <c r="B148" s="409" t="s">
        <v>313</v>
      </c>
      <c r="C148" s="409" t="s">
        <v>97</v>
      </c>
      <c r="D148" s="409" t="s">
        <v>312</v>
      </c>
      <c r="E148" s="410">
        <v>10399</v>
      </c>
      <c r="F148" s="428">
        <v>101.95416666666667</v>
      </c>
      <c r="G148" s="410">
        <f t="shared" si="21"/>
        <v>1060221.3791666667</v>
      </c>
      <c r="H148" s="426">
        <v>623.96459528614423</v>
      </c>
      <c r="I148" s="414">
        <f t="shared" si="22"/>
        <v>661540603.76544678</v>
      </c>
    </row>
    <row r="149" spans="1:9">
      <c r="A149" s="412" t="s">
        <v>2192</v>
      </c>
      <c r="B149" s="409" t="s">
        <v>313</v>
      </c>
      <c r="C149" s="409" t="s">
        <v>97</v>
      </c>
      <c r="D149" s="409" t="s">
        <v>312</v>
      </c>
      <c r="E149" s="410">
        <v>10336</v>
      </c>
      <c r="F149" s="428">
        <v>101.95416666666667</v>
      </c>
      <c r="G149" s="410">
        <f t="shared" si="21"/>
        <v>1053798.2666666666</v>
      </c>
      <c r="H149" s="426">
        <v>623.96459528614423</v>
      </c>
      <c r="I149" s="414">
        <f t="shared" si="22"/>
        <v>657532808.97390687</v>
      </c>
    </row>
    <row r="150" spans="1:9">
      <c r="A150" s="412" t="s">
        <v>2193</v>
      </c>
      <c r="B150" s="409" t="s">
        <v>313</v>
      </c>
      <c r="C150" s="409" t="s">
        <v>97</v>
      </c>
      <c r="D150" s="409" t="s">
        <v>312</v>
      </c>
      <c r="E150" s="410">
        <v>10984</v>
      </c>
      <c r="F150" s="428">
        <v>101.95416666666667</v>
      </c>
      <c r="G150" s="410">
        <f t="shared" si="21"/>
        <v>1119864.5666666667</v>
      </c>
      <c r="H150" s="426">
        <v>623.96459528614423</v>
      </c>
      <c r="I150" s="414">
        <f t="shared" si="22"/>
        <v>698755841.11545992</v>
      </c>
    </row>
    <row r="151" spans="1:9">
      <c r="A151" s="412" t="s">
        <v>2194</v>
      </c>
      <c r="B151" s="409" t="s">
        <v>313</v>
      </c>
      <c r="C151" s="409" t="s">
        <v>97</v>
      </c>
      <c r="D151" s="409" t="s">
        <v>312</v>
      </c>
      <c r="E151" s="410">
        <v>11441</v>
      </c>
      <c r="F151" s="428">
        <v>101.95416666666667</v>
      </c>
      <c r="G151" s="410">
        <f t="shared" si="21"/>
        <v>1166457.6208333333</v>
      </c>
      <c r="H151" s="426">
        <v>623.96459528614423</v>
      </c>
      <c r="I151" s="414">
        <f t="shared" si="22"/>
        <v>727828257.30170953</v>
      </c>
    </row>
    <row r="152" spans="1:9">
      <c r="A152" s="412" t="s">
        <v>2195</v>
      </c>
      <c r="B152" s="409" t="s">
        <v>313</v>
      </c>
      <c r="C152" s="409" t="s">
        <v>97</v>
      </c>
      <c r="D152" s="409" t="s">
        <v>312</v>
      </c>
      <c r="E152" s="410">
        <v>11467</v>
      </c>
      <c r="F152" s="428">
        <v>101.95416666666667</v>
      </c>
      <c r="G152" s="410">
        <f t="shared" si="21"/>
        <v>1169108.4291666667</v>
      </c>
      <c r="H152" s="426">
        <v>623.96459528614423</v>
      </c>
      <c r="I152" s="414">
        <f t="shared" si="22"/>
        <v>729482267.85059905</v>
      </c>
    </row>
    <row r="153" spans="1:9">
      <c r="A153" s="412" t="s">
        <v>2196</v>
      </c>
      <c r="B153" s="409" t="s">
        <v>313</v>
      </c>
      <c r="C153" s="409" t="s">
        <v>97</v>
      </c>
      <c r="D153" s="409" t="s">
        <v>312</v>
      </c>
      <c r="E153" s="410">
        <v>9902</v>
      </c>
      <c r="F153" s="428">
        <v>101.95416666666667</v>
      </c>
      <c r="G153" s="410">
        <f t="shared" si="21"/>
        <v>1009550.1583333333</v>
      </c>
      <c r="H153" s="426">
        <v>623.96459528614423</v>
      </c>
      <c r="I153" s="414">
        <f t="shared" si="22"/>
        <v>629923555.96552122</v>
      </c>
    </row>
    <row r="154" spans="1:9">
      <c r="A154" s="412" t="s">
        <v>2197</v>
      </c>
      <c r="B154" s="409" t="s">
        <v>313</v>
      </c>
      <c r="C154" s="409" t="s">
        <v>97</v>
      </c>
      <c r="D154" s="409" t="s">
        <v>312</v>
      </c>
      <c r="E154" s="410">
        <v>9705</v>
      </c>
      <c r="F154" s="428">
        <v>101.95416666666667</v>
      </c>
      <c r="G154" s="410">
        <f t="shared" si="21"/>
        <v>989465.1875</v>
      </c>
      <c r="H154" s="426">
        <v>623.96459528614423</v>
      </c>
      <c r="I154" s="414">
        <f t="shared" si="22"/>
        <v>617391245.2681663</v>
      </c>
    </row>
    <row r="155" spans="1:9">
      <c r="A155" s="412" t="s">
        <v>2198</v>
      </c>
      <c r="B155" s="409" t="s">
        <v>313</v>
      </c>
      <c r="C155" s="409" t="s">
        <v>97</v>
      </c>
      <c r="D155" s="409" t="s">
        <v>312</v>
      </c>
      <c r="E155" s="410">
        <v>10094</v>
      </c>
      <c r="F155" s="428">
        <v>101.95416666666667</v>
      </c>
      <c r="G155" s="410">
        <f t="shared" si="21"/>
        <v>1029125.3583333333</v>
      </c>
      <c r="H155" s="426">
        <v>623.96459528614423</v>
      </c>
      <c r="I155" s="414">
        <f t="shared" si="22"/>
        <v>642137787.7111665</v>
      </c>
    </row>
    <row r="156" spans="1:9">
      <c r="A156" s="412" t="s">
        <v>2199</v>
      </c>
      <c r="B156" s="409" t="s">
        <v>313</v>
      </c>
      <c r="C156" s="409" t="s">
        <v>97</v>
      </c>
      <c r="D156" s="409" t="s">
        <v>312</v>
      </c>
      <c r="E156" s="410">
        <v>10628</v>
      </c>
      <c r="F156" s="428">
        <v>101.95416666666667</v>
      </c>
      <c r="G156" s="410">
        <f t="shared" si="21"/>
        <v>1083568.8833333333</v>
      </c>
      <c r="H156" s="426">
        <v>623.96459528614423</v>
      </c>
      <c r="I156" s="414">
        <f t="shared" si="22"/>
        <v>676108619.75374258</v>
      </c>
    </row>
    <row r="157" spans="1:9" s="419" customFormat="1" ht="13.5" customHeight="1">
      <c r="A157" s="407" t="s">
        <v>2218</v>
      </c>
      <c r="B157" s="415"/>
      <c r="C157" s="415" t="s">
        <v>97</v>
      </c>
      <c r="D157" s="415" t="s">
        <v>312</v>
      </c>
      <c r="E157" s="416">
        <f>SUM(E145:E156)</f>
        <v>126160</v>
      </c>
      <c r="F157" s="416"/>
      <c r="G157" s="416">
        <f>SUM(G145:G156)</f>
        <v>12862537.666666664</v>
      </c>
      <c r="H157" s="424"/>
      <c r="I157" s="421">
        <f>G157*H156</f>
        <v>8025768109.5344515</v>
      </c>
    </row>
    <row r="158" spans="1:9" s="419" customFormat="1" ht="13.5" customHeight="1">
      <c r="A158" s="407"/>
      <c r="B158" s="415"/>
      <c r="C158" s="415"/>
      <c r="D158" s="415"/>
      <c r="E158" s="416"/>
      <c r="F158" s="428"/>
      <c r="G158" s="410"/>
      <c r="H158" s="426"/>
      <c r="I158" s="414"/>
    </row>
    <row r="159" spans="1:9" s="419" customFormat="1" ht="13.5" customHeight="1">
      <c r="A159" s="412" t="s">
        <v>2204</v>
      </c>
      <c r="B159" s="409" t="s">
        <v>313</v>
      </c>
      <c r="C159" s="409" t="s">
        <v>293</v>
      </c>
      <c r="D159" s="409" t="s">
        <v>312</v>
      </c>
      <c r="E159" s="410">
        <v>16851.972740913403</v>
      </c>
      <c r="F159" s="428">
        <v>101.95416666666667</v>
      </c>
      <c r="G159" s="410">
        <f>E159*F159</f>
        <v>1718128.8374892084</v>
      </c>
      <c r="H159" s="426">
        <v>623.96459528614423</v>
      </c>
      <c r="I159" s="414">
        <f t="shared" ref="I159:I170" si="23">H159*G159</f>
        <v>1072051564.7334074</v>
      </c>
    </row>
    <row r="160" spans="1:9" s="419" customFormat="1" ht="13.5" customHeight="1">
      <c r="A160" s="412" t="s">
        <v>2206</v>
      </c>
      <c r="B160" s="409" t="s">
        <v>313</v>
      </c>
      <c r="C160" s="409" t="s">
        <v>293</v>
      </c>
      <c r="D160" s="409" t="s">
        <v>312</v>
      </c>
      <c r="E160" s="410">
        <v>14656.948035166841</v>
      </c>
      <c r="F160" s="428">
        <v>101.95416666666667</v>
      </c>
      <c r="G160" s="410">
        <f t="shared" ref="G160:G170" si="24">E160*F160</f>
        <v>1494336.9228020725</v>
      </c>
      <c r="H160" s="426">
        <v>623.96459528614423</v>
      </c>
      <c r="I160" s="414">
        <f t="shared" si="23"/>
        <v>932413333.25733733</v>
      </c>
    </row>
    <row r="161" spans="1:9" s="419" customFormat="1" ht="13.5" customHeight="1">
      <c r="A161" s="412" t="s">
        <v>2207</v>
      </c>
      <c r="B161" s="409" t="s">
        <v>313</v>
      </c>
      <c r="C161" s="409" t="s">
        <v>293</v>
      </c>
      <c r="D161" s="409" t="s">
        <v>312</v>
      </c>
      <c r="E161" s="410">
        <v>15580.422911370668</v>
      </c>
      <c r="F161" s="428">
        <v>101.95416666666667</v>
      </c>
      <c r="G161" s="410">
        <f t="shared" si="24"/>
        <v>1588489.034243037</v>
      </c>
      <c r="H161" s="426">
        <v>623.96459528614423</v>
      </c>
      <c r="I161" s="414">
        <f t="shared" si="23"/>
        <v>991160917.3679347</v>
      </c>
    </row>
    <row r="162" spans="1:9" s="419" customFormat="1" ht="13.5" customHeight="1">
      <c r="A162" s="412" t="s">
        <v>2191</v>
      </c>
      <c r="B162" s="409" t="s">
        <v>313</v>
      </c>
      <c r="C162" s="409" t="s">
        <v>293</v>
      </c>
      <c r="D162" s="409" t="s">
        <v>312</v>
      </c>
      <c r="E162" s="410">
        <v>14492.273057242299</v>
      </c>
      <c r="F162" s="428">
        <v>101.95416666666667</v>
      </c>
      <c r="G162" s="410">
        <f t="shared" si="24"/>
        <v>1477547.6226569242</v>
      </c>
      <c r="H162" s="426">
        <v>623.96459528614423</v>
      </c>
      <c r="I162" s="414">
        <f t="shared" si="23"/>
        <v>921937404.38713229</v>
      </c>
    </row>
    <row r="163" spans="1:9" s="419" customFormat="1" ht="13.5" customHeight="1">
      <c r="A163" s="412" t="s">
        <v>2192</v>
      </c>
      <c r="B163" s="409" t="s">
        <v>313</v>
      </c>
      <c r="C163" s="409" t="s">
        <v>293</v>
      </c>
      <c r="D163" s="409" t="s">
        <v>312</v>
      </c>
      <c r="E163" s="410">
        <v>14163.623101299379</v>
      </c>
      <c r="F163" s="428">
        <v>101.95416666666667</v>
      </c>
      <c r="G163" s="410">
        <f t="shared" si="24"/>
        <v>1444040.3902737272</v>
      </c>
      <c r="H163" s="426">
        <v>623.96459528614423</v>
      </c>
      <c r="I163" s="414">
        <f t="shared" si="23"/>
        <v>901030077.69399202</v>
      </c>
    </row>
    <row r="164" spans="1:9" s="419" customFormat="1" ht="13.5" customHeight="1">
      <c r="A164" s="412" t="s">
        <v>2193</v>
      </c>
      <c r="B164" s="409" t="s">
        <v>313</v>
      </c>
      <c r="C164" s="409" t="s">
        <v>293</v>
      </c>
      <c r="D164" s="409" t="s">
        <v>312</v>
      </c>
      <c r="E164" s="410">
        <v>15825.772878480346</v>
      </c>
      <c r="F164" s="428">
        <v>101.95416666666667</v>
      </c>
      <c r="G164" s="410">
        <f t="shared" si="24"/>
        <v>1613503.4856813983</v>
      </c>
      <c r="H164" s="426">
        <v>623.96459528614423</v>
      </c>
      <c r="I164" s="414">
        <f t="shared" si="23"/>
        <v>1006769049.4359767</v>
      </c>
    </row>
    <row r="165" spans="1:9" s="419" customFormat="1" ht="13.5" customHeight="1">
      <c r="A165" s="412" t="s">
        <v>2194</v>
      </c>
      <c r="B165" s="409" t="s">
        <v>313</v>
      </c>
      <c r="C165" s="409" t="s">
        <v>293</v>
      </c>
      <c r="D165" s="409" t="s">
        <v>312</v>
      </c>
      <c r="E165" s="410">
        <v>15660.572900626183</v>
      </c>
      <c r="F165" s="428">
        <v>101.95416666666667</v>
      </c>
      <c r="G165" s="410">
        <f t="shared" si="24"/>
        <v>1596660.6596059252</v>
      </c>
      <c r="H165" s="426">
        <v>623.96459528614423</v>
      </c>
      <c r="I165" s="414">
        <f t="shared" si="23"/>
        <v>996259722.28031921</v>
      </c>
    </row>
    <row r="166" spans="1:9" s="419" customFormat="1" ht="13.5" customHeight="1">
      <c r="A166" s="412" t="s">
        <v>2195</v>
      </c>
      <c r="B166" s="409" t="s">
        <v>313</v>
      </c>
      <c r="C166" s="409" t="s">
        <v>293</v>
      </c>
      <c r="D166" s="409" t="s">
        <v>312</v>
      </c>
      <c r="E166" s="410">
        <v>16629.722770707063</v>
      </c>
      <c r="F166" s="428">
        <v>101.95416666666667</v>
      </c>
      <c r="G166" s="410">
        <f t="shared" si="24"/>
        <v>1695469.5269851298</v>
      </c>
      <c r="H166" s="426">
        <v>623.96459528614423</v>
      </c>
      <c r="I166" s="414">
        <f t="shared" si="23"/>
        <v>1057912957.2252669</v>
      </c>
    </row>
    <row r="167" spans="1:9" s="419" customFormat="1" ht="13.5" customHeight="1">
      <c r="A167" s="412" t="s">
        <v>2196</v>
      </c>
      <c r="B167" s="409" t="s">
        <v>313</v>
      </c>
      <c r="C167" s="409" t="s">
        <v>293</v>
      </c>
      <c r="D167" s="409" t="s">
        <v>312</v>
      </c>
      <c r="E167" s="410">
        <v>15313.722947123058</v>
      </c>
      <c r="F167" s="428">
        <v>101.95416666666667</v>
      </c>
      <c r="G167" s="410">
        <f t="shared" si="24"/>
        <v>1561297.861638142</v>
      </c>
      <c r="H167" s="426">
        <v>623.96459528614423</v>
      </c>
      <c r="I167" s="414">
        <f t="shared" si="23"/>
        <v>974194588.35816574</v>
      </c>
    </row>
    <row r="168" spans="1:9" s="419" customFormat="1" ht="13.5" customHeight="1">
      <c r="A168" s="412" t="s">
        <v>2197</v>
      </c>
      <c r="B168" s="409" t="s">
        <v>313</v>
      </c>
      <c r="C168" s="409" t="s">
        <v>293</v>
      </c>
      <c r="D168" s="409" t="s">
        <v>312</v>
      </c>
      <c r="E168" s="410">
        <v>15370.247939545616</v>
      </c>
      <c r="F168" s="428">
        <v>101.95416666666667</v>
      </c>
      <c r="G168" s="410">
        <f t="shared" si="24"/>
        <v>1567060.8201364237</v>
      </c>
      <c r="H168" s="426">
        <v>623.96459528614423</v>
      </c>
      <c r="I168" s="414">
        <f t="shared" si="23"/>
        <v>977790470.42519689</v>
      </c>
    </row>
    <row r="169" spans="1:9" s="419" customFormat="1" ht="13.5" customHeight="1">
      <c r="A169" s="412" t="s">
        <v>2198</v>
      </c>
      <c r="B169" s="409" t="s">
        <v>313</v>
      </c>
      <c r="C169" s="409" t="s">
        <v>293</v>
      </c>
      <c r="D169" s="409" t="s">
        <v>312</v>
      </c>
      <c r="E169" s="410">
        <v>14145.423103739175</v>
      </c>
      <c r="F169" s="428">
        <v>101.95416666666667</v>
      </c>
      <c r="G169" s="410">
        <f t="shared" si="24"/>
        <v>1442184.824689141</v>
      </c>
      <c r="H169" s="426">
        <v>623.96459528614423</v>
      </c>
      <c r="I169" s="414">
        <f t="shared" si="23"/>
        <v>899872270.46497869</v>
      </c>
    </row>
    <row r="170" spans="1:9" s="419" customFormat="1" ht="13.5" customHeight="1">
      <c r="A170" s="412" t="s">
        <v>2199</v>
      </c>
      <c r="B170" s="409" t="s">
        <v>313</v>
      </c>
      <c r="C170" s="409" t="s">
        <v>293</v>
      </c>
      <c r="D170" s="409" t="s">
        <v>312</v>
      </c>
      <c r="E170" s="410">
        <v>17800.822613715594</v>
      </c>
      <c r="F170" s="428">
        <v>101.95416666666667</v>
      </c>
      <c r="G170" s="410">
        <f t="shared" si="24"/>
        <v>1814868.0355625285</v>
      </c>
      <c r="H170" s="426">
        <v>623.96459528614423</v>
      </c>
      <c r="I170" s="414">
        <f t="shared" si="23"/>
        <v>1132413399.3075328</v>
      </c>
    </row>
    <row r="171" spans="1:9" s="419" customFormat="1" ht="13.5" customHeight="1">
      <c r="A171" s="407" t="s">
        <v>2219</v>
      </c>
      <c r="B171" s="415"/>
      <c r="C171" s="415" t="s">
        <v>293</v>
      </c>
      <c r="D171" s="415" t="s">
        <v>312</v>
      </c>
      <c r="E171" s="416">
        <f>SUM(E159:E170)</f>
        <v>186491.52499992962</v>
      </c>
      <c r="F171" s="416"/>
      <c r="G171" s="416">
        <f>SUM(G159:G170)</f>
        <v>19013588.02176366</v>
      </c>
      <c r="H171" s="424"/>
      <c r="I171" s="421">
        <f>G171*H170</f>
        <v>11863805754.937243</v>
      </c>
    </row>
    <row r="172" spans="1:9" s="419" customFormat="1" ht="13.5" customHeight="1">
      <c r="A172" s="407"/>
      <c r="B172" s="415"/>
      <c r="C172" s="415"/>
      <c r="D172" s="415"/>
      <c r="E172" s="416"/>
      <c r="F172" s="416"/>
      <c r="G172" s="416"/>
      <c r="H172" s="433"/>
      <c r="I172" s="421"/>
    </row>
    <row r="173" spans="1:9" s="419" customFormat="1" ht="13.5" customHeight="1">
      <c r="A173" s="412" t="s">
        <v>2204</v>
      </c>
      <c r="B173" s="409" t="s">
        <v>313</v>
      </c>
      <c r="C173" s="409" t="s">
        <v>293</v>
      </c>
      <c r="D173" s="409" t="s">
        <v>312</v>
      </c>
      <c r="E173" s="410">
        <v>14437.099532403772</v>
      </c>
      <c r="F173" s="428">
        <v>101.95416666666667</v>
      </c>
      <c r="G173" s="410">
        <f>E173*F173</f>
        <v>1471922.4519099495</v>
      </c>
      <c r="H173" s="426">
        <v>623.96459528614423</v>
      </c>
      <c r="I173" s="414">
        <f t="shared" ref="I173:I184" si="25">H173*G173</f>
        <v>918427496.99858081</v>
      </c>
    </row>
    <row r="174" spans="1:9" s="419" customFormat="1" ht="13.5" customHeight="1">
      <c r="A174" s="412" t="s">
        <v>2206</v>
      </c>
      <c r="B174" s="409" t="s">
        <v>313</v>
      </c>
      <c r="C174" s="409" t="s">
        <v>293</v>
      </c>
      <c r="D174" s="409" t="s">
        <v>312</v>
      </c>
      <c r="E174" s="410">
        <v>12556.619980237656</v>
      </c>
      <c r="F174" s="428">
        <v>101.95416666666667</v>
      </c>
      <c r="G174" s="410">
        <f t="shared" ref="G174:G184" si="26">E174*F174</f>
        <v>1280199.7262351466</v>
      </c>
      <c r="H174" s="426">
        <v>623.96459528614423</v>
      </c>
      <c r="I174" s="414">
        <f t="shared" si="25"/>
        <v>798799304.06574595</v>
      </c>
    </row>
    <row r="175" spans="1:9" s="419" customFormat="1" ht="13.5" customHeight="1">
      <c r="A175" s="412" t="s">
        <v>2207</v>
      </c>
      <c r="B175" s="409" t="s">
        <v>313</v>
      </c>
      <c r="C175" s="409" t="s">
        <v>293</v>
      </c>
      <c r="D175" s="409" t="s">
        <v>312</v>
      </c>
      <c r="E175" s="410">
        <v>13347.76170046253</v>
      </c>
      <c r="F175" s="428">
        <v>101.95416666666667</v>
      </c>
      <c r="G175" s="410">
        <f t="shared" si="26"/>
        <v>1360859.9210359068</v>
      </c>
      <c r="H175" s="426">
        <v>623.96459528614423</v>
      </c>
      <c r="I175" s="414">
        <f t="shared" si="25"/>
        <v>849128409.87030375</v>
      </c>
    </row>
    <row r="176" spans="1:9" s="419" customFormat="1" ht="13.5" customHeight="1">
      <c r="A176" s="412" t="s">
        <v>2191</v>
      </c>
      <c r="B176" s="409" t="s">
        <v>313</v>
      </c>
      <c r="C176" s="409" t="s">
        <v>293</v>
      </c>
      <c r="D176" s="409" t="s">
        <v>312</v>
      </c>
      <c r="E176" s="410">
        <v>12415.542785101858</v>
      </c>
      <c r="F176" s="428">
        <v>101.95416666666667</v>
      </c>
      <c r="G176" s="410">
        <f t="shared" si="26"/>
        <v>1265816.3183694056</v>
      </c>
      <c r="H176" s="426">
        <v>623.96459528614423</v>
      </c>
      <c r="I176" s="414">
        <f t="shared" si="25"/>
        <v>789824566.79796326</v>
      </c>
    </row>
    <row r="177" spans="1:9" s="419" customFormat="1" ht="13.5" customHeight="1">
      <c r="A177" s="412" t="s">
        <v>2192</v>
      </c>
      <c r="B177" s="409" t="s">
        <v>313</v>
      </c>
      <c r="C177" s="409" t="s">
        <v>293</v>
      </c>
      <c r="D177" s="409" t="s">
        <v>312</v>
      </c>
      <c r="E177" s="410">
        <v>12133.988085351561</v>
      </c>
      <c r="F177" s="428">
        <v>101.95416666666667</v>
      </c>
      <c r="G177" s="410">
        <f t="shared" si="26"/>
        <v>1237110.6435852805</v>
      </c>
      <c r="H177" s="426">
        <v>623.96459528614423</v>
      </c>
      <c r="I177" s="414">
        <f t="shared" si="25"/>
        <v>771913242.04887092</v>
      </c>
    </row>
    <row r="178" spans="1:9" s="419" customFormat="1" ht="13.5" customHeight="1">
      <c r="A178" s="412" t="s">
        <v>2193</v>
      </c>
      <c r="B178" s="409" t="s">
        <v>313</v>
      </c>
      <c r="C178" s="409" t="s">
        <v>293</v>
      </c>
      <c r="D178" s="409" t="s">
        <v>312</v>
      </c>
      <c r="E178" s="410">
        <v>13557.953228178139</v>
      </c>
      <c r="F178" s="428">
        <v>101.95416666666667</v>
      </c>
      <c r="G178" s="410">
        <f t="shared" si="26"/>
        <v>1382289.8230845453</v>
      </c>
      <c r="H178" s="426">
        <v>623.96459528614423</v>
      </c>
      <c r="I178" s="414">
        <f t="shared" si="25"/>
        <v>862499910.02910423</v>
      </c>
    </row>
    <row r="179" spans="1:9" s="419" customFormat="1" ht="13.5" customHeight="1">
      <c r="A179" s="412" t="s">
        <v>2194</v>
      </c>
      <c r="B179" s="409" t="s">
        <v>313</v>
      </c>
      <c r="C179" s="409" t="s">
        <v>293</v>
      </c>
      <c r="D179" s="409" t="s">
        <v>312</v>
      </c>
      <c r="E179" s="410">
        <v>13416.426265151367</v>
      </c>
      <c r="F179" s="428">
        <v>101.95416666666667</v>
      </c>
      <c r="G179" s="410">
        <f t="shared" si="26"/>
        <v>1367860.5595082866</v>
      </c>
      <c r="H179" s="426">
        <v>623.96459528614423</v>
      </c>
      <c r="I179" s="414">
        <f t="shared" si="25"/>
        <v>853496560.42146683</v>
      </c>
    </row>
    <row r="180" spans="1:9" s="419" customFormat="1" ht="13.5" customHeight="1">
      <c r="A180" s="412" t="s">
        <v>2195</v>
      </c>
      <c r="B180" s="409" t="s">
        <v>313</v>
      </c>
      <c r="C180" s="409" t="s">
        <v>293</v>
      </c>
      <c r="D180" s="409" t="s">
        <v>312</v>
      </c>
      <c r="E180" s="410">
        <v>14246.697791891058</v>
      </c>
      <c r="F180" s="428">
        <v>101.95416666666667</v>
      </c>
      <c r="G180" s="410">
        <f t="shared" si="26"/>
        <v>1452510.2011240928</v>
      </c>
      <c r="H180" s="426">
        <v>623.96459528614423</v>
      </c>
      <c r="I180" s="414">
        <f t="shared" si="25"/>
        <v>906314939.79339051</v>
      </c>
    </row>
    <row r="181" spans="1:9" s="419" customFormat="1" ht="13.5" customHeight="1">
      <c r="A181" s="412" t="s">
        <v>2196</v>
      </c>
      <c r="B181" s="409" t="s">
        <v>313</v>
      </c>
      <c r="C181" s="409" t="s">
        <v>293</v>
      </c>
      <c r="D181" s="409" t="s">
        <v>312</v>
      </c>
      <c r="E181" s="410">
        <v>13119.279611847272</v>
      </c>
      <c r="F181" s="428">
        <v>101.95416666666667</v>
      </c>
      <c r="G181" s="410">
        <f t="shared" si="26"/>
        <v>1337565.2200928787</v>
      </c>
      <c r="H181" s="426">
        <v>623.96459528614423</v>
      </c>
      <c r="I181" s="414">
        <f t="shared" si="25"/>
        <v>834593341.22407544</v>
      </c>
    </row>
    <row r="182" spans="1:9" s="419" customFormat="1" ht="13.5" customHeight="1">
      <c r="A182" s="412" t="s">
        <v>2197</v>
      </c>
      <c r="B182" s="409" t="s">
        <v>313</v>
      </c>
      <c r="C182" s="409" t="s">
        <v>293</v>
      </c>
      <c r="D182" s="409" t="s">
        <v>312</v>
      </c>
      <c r="E182" s="410">
        <v>13167.704621442239</v>
      </c>
      <c r="F182" s="428">
        <v>101.95416666666667</v>
      </c>
      <c r="G182" s="410">
        <f t="shared" si="26"/>
        <v>1342502.3515919589</v>
      </c>
      <c r="H182" s="426">
        <v>623.96459528614423</v>
      </c>
      <c r="I182" s="414">
        <f t="shared" si="25"/>
        <v>837673936.4817735</v>
      </c>
    </row>
    <row r="183" spans="1:9" s="419" customFormat="1" ht="13.5" customHeight="1">
      <c r="A183" s="412" t="s">
        <v>2198</v>
      </c>
      <c r="B183" s="409" t="s">
        <v>313</v>
      </c>
      <c r="C183" s="409" t="s">
        <v>293</v>
      </c>
      <c r="D183" s="409" t="s">
        <v>312</v>
      </c>
      <c r="E183" s="410">
        <v>12118.396131797765</v>
      </c>
      <c r="F183" s="428">
        <v>101.95416666666667</v>
      </c>
      <c r="G183" s="410">
        <f t="shared" si="26"/>
        <v>1235520.9789539978</v>
      </c>
      <c r="H183" s="426">
        <v>623.96459528614423</v>
      </c>
      <c r="I183" s="414">
        <f t="shared" si="25"/>
        <v>770921347.60057199</v>
      </c>
    </row>
    <row r="184" spans="1:9" s="419" customFormat="1" ht="13.5" customHeight="1">
      <c r="A184" s="412" t="s">
        <v>2199</v>
      </c>
      <c r="B184" s="409" t="s">
        <v>313</v>
      </c>
      <c r="C184" s="409" t="s">
        <v>293</v>
      </c>
      <c r="D184" s="409" t="s">
        <v>312</v>
      </c>
      <c r="E184" s="410">
        <v>15249.980034025768</v>
      </c>
      <c r="F184" s="428">
        <v>101.95416666666667</v>
      </c>
      <c r="G184" s="410">
        <f t="shared" si="26"/>
        <v>1554799.0060524021</v>
      </c>
      <c r="H184" s="426">
        <v>623.96459528614423</v>
      </c>
      <c r="I184" s="414">
        <f t="shared" si="25"/>
        <v>970139532.56278634</v>
      </c>
    </row>
    <row r="185" spans="1:9" s="419" customFormat="1" ht="13.5" customHeight="1">
      <c r="A185" s="407" t="s">
        <v>2220</v>
      </c>
      <c r="B185" s="415"/>
      <c r="C185" s="415" t="s">
        <v>293</v>
      </c>
      <c r="D185" s="415" t="s">
        <v>312</v>
      </c>
      <c r="E185" s="416">
        <f>SUM(E173:E184)</f>
        <v>159767.44976789097</v>
      </c>
      <c r="F185" s="416"/>
      <c r="G185" s="416">
        <f>SUM(G173:G184)</f>
        <v>16288957.201543855</v>
      </c>
      <c r="H185" s="424"/>
      <c r="I185" s="421">
        <f>G185*H184</f>
        <v>10163732587.894636</v>
      </c>
    </row>
    <row r="186" spans="1:9" s="419" customFormat="1" ht="13.5" customHeight="1">
      <c r="A186" s="407"/>
      <c r="B186" s="415"/>
      <c r="C186" s="415"/>
      <c r="D186" s="415"/>
      <c r="E186" s="416"/>
      <c r="F186" s="416"/>
      <c r="G186" s="416"/>
      <c r="H186" s="433"/>
      <c r="I186" s="421"/>
    </row>
    <row r="187" spans="1:9" s="419" customFormat="1" ht="13.5" customHeight="1">
      <c r="A187" s="407" t="s">
        <v>2221</v>
      </c>
      <c r="B187" s="415"/>
      <c r="C187" s="415" t="s">
        <v>290</v>
      </c>
      <c r="D187" s="415" t="s">
        <v>312</v>
      </c>
      <c r="E187" s="416">
        <v>244287</v>
      </c>
      <c r="F187" s="416">
        <v>101.95416666666667</v>
      </c>
      <c r="G187" s="416">
        <f>+E187*F187</f>
        <v>24906077.512499999</v>
      </c>
      <c r="H187" s="424">
        <v>623.96459528614423</v>
      </c>
      <c r="I187" s="421">
        <f>+G187*H187</f>
        <v>15540510575.252399</v>
      </c>
    </row>
    <row r="188" spans="1:9" s="419" customFormat="1" ht="13.5" customHeight="1">
      <c r="A188" s="407"/>
      <c r="B188" s="415"/>
      <c r="C188" s="415"/>
      <c r="D188" s="415"/>
      <c r="E188" s="416"/>
      <c r="F188" s="416"/>
      <c r="G188" s="416"/>
      <c r="H188" s="433"/>
      <c r="I188" s="421"/>
    </row>
    <row r="189" spans="1:9" s="419" customFormat="1" ht="13.5" customHeight="1">
      <c r="A189" s="407" t="s">
        <v>4394</v>
      </c>
      <c r="B189" s="415"/>
      <c r="C189" s="415" t="s">
        <v>290</v>
      </c>
      <c r="D189" s="415" t="s">
        <v>312</v>
      </c>
      <c r="E189" s="416">
        <v>261876</v>
      </c>
      <c r="F189" s="416">
        <v>101.95416666666667</v>
      </c>
      <c r="G189" s="416">
        <f>+E189*F189</f>
        <v>26699349.350000001</v>
      </c>
      <c r="H189" s="424">
        <v>623.96459528614423</v>
      </c>
      <c r="I189" s="421">
        <f>+G189*H189</f>
        <v>16659448711.57613</v>
      </c>
    </row>
    <row r="190" spans="1:9" s="419" customFormat="1" ht="13.5" customHeight="1">
      <c r="A190" s="407"/>
      <c r="B190" s="415"/>
      <c r="C190" s="415"/>
      <c r="D190" s="415"/>
      <c r="E190" s="416"/>
      <c r="F190" s="416"/>
      <c r="G190" s="416"/>
      <c r="H190" s="433"/>
      <c r="I190" s="421"/>
    </row>
    <row r="191" spans="1:9" s="419" customFormat="1" ht="13.5" customHeight="1">
      <c r="A191" s="412" t="s">
        <v>2187</v>
      </c>
      <c r="B191" s="409"/>
      <c r="C191" s="409" t="s">
        <v>292</v>
      </c>
      <c r="D191" s="409" t="s">
        <v>312</v>
      </c>
      <c r="E191" s="410">
        <v>27737</v>
      </c>
      <c r="F191" s="410">
        <v>84.283500000000004</v>
      </c>
      <c r="G191" s="410">
        <f>E191*F191</f>
        <v>2337771.4395000003</v>
      </c>
      <c r="H191" s="426">
        <v>623.96459528614423</v>
      </c>
      <c r="I191" s="414">
        <f>H191*G191</f>
        <v>1458686610.1191244</v>
      </c>
    </row>
    <row r="192" spans="1:9" s="419" customFormat="1" ht="13.5" customHeight="1">
      <c r="A192" s="412" t="s">
        <v>2206</v>
      </c>
      <c r="B192" s="409"/>
      <c r="C192" s="409" t="s">
        <v>292</v>
      </c>
      <c r="D192" s="409" t="s">
        <v>312</v>
      </c>
      <c r="E192" s="410">
        <v>22055</v>
      </c>
      <c r="F192" s="410">
        <v>84.283500000000004</v>
      </c>
      <c r="G192" s="410">
        <f t="shared" ref="G192:G202" si="27">E192*F192</f>
        <v>1858872.5925</v>
      </c>
      <c r="H192" s="426">
        <v>623.96459528614423</v>
      </c>
      <c r="I192" s="414">
        <f t="shared" ref="I192:I202" si="28">H192*G192</f>
        <v>1159870684.8677683</v>
      </c>
    </row>
    <row r="193" spans="1:9" s="419" customFormat="1" ht="13.5" customHeight="1">
      <c r="A193" s="412" t="s">
        <v>2207</v>
      </c>
      <c r="B193" s="409"/>
      <c r="C193" s="409" t="s">
        <v>292</v>
      </c>
      <c r="D193" s="409" t="s">
        <v>312</v>
      </c>
      <c r="E193" s="410">
        <v>26481</v>
      </c>
      <c r="F193" s="410">
        <v>84.283500000000004</v>
      </c>
      <c r="G193" s="410">
        <f t="shared" si="27"/>
        <v>2231911.3635</v>
      </c>
      <c r="H193" s="426">
        <v>623.96459528614423</v>
      </c>
      <c r="I193" s="414">
        <f t="shared" si="28"/>
        <v>1392633670.6408238</v>
      </c>
    </row>
    <row r="194" spans="1:9" s="419" customFormat="1" ht="13.5" customHeight="1">
      <c r="A194" s="412" t="s">
        <v>2191</v>
      </c>
      <c r="B194" s="409"/>
      <c r="C194" s="409" t="s">
        <v>292</v>
      </c>
      <c r="D194" s="409" t="s">
        <v>312</v>
      </c>
      <c r="E194" s="410">
        <v>24218</v>
      </c>
      <c r="F194" s="410">
        <v>84.283500000000004</v>
      </c>
      <c r="G194" s="410">
        <f t="shared" si="27"/>
        <v>2041177.8030000001</v>
      </c>
      <c r="H194" s="426">
        <v>623.96459528614423</v>
      </c>
      <c r="I194" s="414">
        <f t="shared" si="28"/>
        <v>1273622681.7559562</v>
      </c>
    </row>
    <row r="195" spans="1:9" s="419" customFormat="1" ht="13.5" customHeight="1">
      <c r="A195" s="412" t="s">
        <v>2192</v>
      </c>
      <c r="B195" s="409"/>
      <c r="C195" s="409" t="s">
        <v>292</v>
      </c>
      <c r="D195" s="409" t="s">
        <v>312</v>
      </c>
      <c r="E195" s="410">
        <v>27299</v>
      </c>
      <c r="F195" s="410">
        <v>84.283500000000004</v>
      </c>
      <c r="G195" s="410">
        <f t="shared" si="27"/>
        <v>2300855.2664999999</v>
      </c>
      <c r="H195" s="426">
        <v>623.96459528614423</v>
      </c>
      <c r="I195" s="414">
        <f t="shared" si="28"/>
        <v>1435652225.173666</v>
      </c>
    </row>
    <row r="196" spans="1:9" s="419" customFormat="1" ht="13.5" customHeight="1">
      <c r="A196" s="412" t="s">
        <v>2193</v>
      </c>
      <c r="B196" s="409"/>
      <c r="C196" s="409" t="s">
        <v>292</v>
      </c>
      <c r="D196" s="409" t="s">
        <v>312</v>
      </c>
      <c r="E196" s="410">
        <v>24093</v>
      </c>
      <c r="F196" s="410">
        <v>84.283500000000004</v>
      </c>
      <c r="G196" s="410">
        <f t="shared" si="27"/>
        <v>2030642.3655000001</v>
      </c>
      <c r="H196" s="426">
        <v>623.96459528614423</v>
      </c>
      <c r="I196" s="414">
        <f t="shared" si="28"/>
        <v>1267048941.7601061</v>
      </c>
    </row>
    <row r="197" spans="1:9" s="419" customFormat="1" ht="13.5" customHeight="1">
      <c r="A197" s="412" t="s">
        <v>2194</v>
      </c>
      <c r="B197" s="409"/>
      <c r="C197" s="409" t="s">
        <v>292</v>
      </c>
      <c r="D197" s="409" t="s">
        <v>312</v>
      </c>
      <c r="E197" s="410">
        <v>28189</v>
      </c>
      <c r="F197" s="410">
        <v>84.283500000000004</v>
      </c>
      <c r="G197" s="410">
        <f t="shared" si="27"/>
        <v>2375867.5815000003</v>
      </c>
      <c r="H197" s="426">
        <v>623.96459528614423</v>
      </c>
      <c r="I197" s="414">
        <f t="shared" si="28"/>
        <v>1482457253.944118</v>
      </c>
    </row>
    <row r="198" spans="1:9" s="419" customFormat="1" ht="13.5" customHeight="1">
      <c r="A198" s="412" t="s">
        <v>2195</v>
      </c>
      <c r="B198" s="409"/>
      <c r="C198" s="409" t="s">
        <v>292</v>
      </c>
      <c r="D198" s="409" t="s">
        <v>312</v>
      </c>
      <c r="E198" s="410">
        <v>30445</v>
      </c>
      <c r="F198" s="410">
        <v>84.283500000000004</v>
      </c>
      <c r="G198" s="410">
        <f t="shared" si="27"/>
        <v>2566011.1575000002</v>
      </c>
      <c r="H198" s="426">
        <v>623.96459528614423</v>
      </c>
      <c r="I198" s="414">
        <f t="shared" si="28"/>
        <v>1601100113.3892181</v>
      </c>
    </row>
    <row r="199" spans="1:9" s="419" customFormat="1" ht="13.5" customHeight="1">
      <c r="A199" s="412" t="s">
        <v>2196</v>
      </c>
      <c r="B199" s="409"/>
      <c r="C199" s="409" t="s">
        <v>292</v>
      </c>
      <c r="D199" s="409" t="s">
        <v>312</v>
      </c>
      <c r="E199" s="410">
        <v>28528.5</v>
      </c>
      <c r="F199" s="410">
        <v>84.283500000000004</v>
      </c>
      <c r="G199" s="410">
        <f t="shared" si="27"/>
        <v>2404481.82975</v>
      </c>
      <c r="H199" s="426">
        <v>623.96459528614423</v>
      </c>
      <c r="I199" s="414">
        <f t="shared" si="28"/>
        <v>1500311531.7728462</v>
      </c>
    </row>
    <row r="200" spans="1:9" s="419" customFormat="1" ht="13.5" customHeight="1">
      <c r="A200" s="412" t="s">
        <v>2197</v>
      </c>
      <c r="B200" s="409"/>
      <c r="C200" s="409" t="s">
        <v>292</v>
      </c>
      <c r="D200" s="409" t="s">
        <v>312</v>
      </c>
      <c r="E200" s="410">
        <v>29573</v>
      </c>
      <c r="F200" s="410">
        <v>84.283500000000004</v>
      </c>
      <c r="G200" s="410">
        <f t="shared" si="27"/>
        <v>2492515.9454999999</v>
      </c>
      <c r="H200" s="426">
        <v>623.96459528614423</v>
      </c>
      <c r="I200" s="414">
        <f t="shared" si="28"/>
        <v>1555241703.1781685</v>
      </c>
    </row>
    <row r="201" spans="1:9" s="419" customFormat="1" ht="13.5" customHeight="1">
      <c r="A201" s="412" t="s">
        <v>2198</v>
      </c>
      <c r="B201" s="409"/>
      <c r="C201" s="409" t="s">
        <v>292</v>
      </c>
      <c r="D201" s="409" t="s">
        <v>312</v>
      </c>
      <c r="E201" s="410">
        <v>27398</v>
      </c>
      <c r="F201" s="410">
        <v>84.283500000000004</v>
      </c>
      <c r="G201" s="410">
        <f t="shared" si="27"/>
        <v>2309199.3330000001</v>
      </c>
      <c r="H201" s="426">
        <v>623.96459528614423</v>
      </c>
      <c r="I201" s="414">
        <f t="shared" si="28"/>
        <v>1440858627.2503793</v>
      </c>
    </row>
    <row r="202" spans="1:9" s="419" customFormat="1" ht="13.5" customHeight="1">
      <c r="A202" s="412" t="s">
        <v>2199</v>
      </c>
      <c r="B202" s="409"/>
      <c r="C202" s="409" t="s">
        <v>292</v>
      </c>
      <c r="D202" s="409" t="s">
        <v>312</v>
      </c>
      <c r="E202" s="410">
        <v>26232</v>
      </c>
      <c r="F202" s="410">
        <v>84.283500000000004</v>
      </c>
      <c r="G202" s="410">
        <f t="shared" si="27"/>
        <v>2210924.7719999999</v>
      </c>
      <c r="H202" s="426">
        <v>623.96459528614423</v>
      </c>
      <c r="I202" s="414">
        <f t="shared" si="28"/>
        <v>1379538780.5690906</v>
      </c>
    </row>
    <row r="203" spans="1:9" s="419" customFormat="1" ht="13.5" customHeight="1">
      <c r="A203" s="407" t="s">
        <v>2222</v>
      </c>
      <c r="B203" s="415"/>
      <c r="C203" s="415" t="s">
        <v>292</v>
      </c>
      <c r="D203" s="415" t="s">
        <v>312</v>
      </c>
      <c r="E203" s="416">
        <f>SUM(E191:E202)</f>
        <v>322248.5</v>
      </c>
      <c r="F203" s="416"/>
      <c r="G203" s="416">
        <f>SUM(G191:G202)</f>
        <v>27160231.449750002</v>
      </c>
      <c r="H203" s="424"/>
      <c r="I203" s="421">
        <f>G203*H202</f>
        <v>16947022824.421267</v>
      </c>
    </row>
    <row r="204" spans="1:9" s="419" customFormat="1" ht="13.5" customHeight="1">
      <c r="A204" s="407"/>
      <c r="B204" s="415"/>
      <c r="C204" s="415"/>
      <c r="D204" s="415"/>
      <c r="E204" s="416"/>
      <c r="F204" s="416"/>
      <c r="G204" s="416"/>
      <c r="H204" s="424"/>
      <c r="I204" s="421"/>
    </row>
    <row r="205" spans="1:9" s="419" customFormat="1" ht="13.5" customHeight="1">
      <c r="A205" s="412" t="s">
        <v>2187</v>
      </c>
      <c r="B205" s="415"/>
      <c r="C205" s="409" t="s">
        <v>115</v>
      </c>
      <c r="D205" s="409" t="s">
        <v>312</v>
      </c>
      <c r="E205" s="410"/>
      <c r="F205" s="410">
        <v>84.283500000000004</v>
      </c>
      <c r="G205" s="410">
        <f>E205*F205</f>
        <v>0</v>
      </c>
      <c r="H205" s="426">
        <v>623.96459528614423</v>
      </c>
      <c r="I205" s="414">
        <f>G205*H205</f>
        <v>0</v>
      </c>
    </row>
    <row r="206" spans="1:9" s="419" customFormat="1" ht="13.5" customHeight="1">
      <c r="A206" s="412" t="s">
        <v>2206</v>
      </c>
      <c r="B206" s="415"/>
      <c r="C206" s="409" t="s">
        <v>115</v>
      </c>
      <c r="D206" s="409" t="s">
        <v>312</v>
      </c>
      <c r="E206" s="410"/>
      <c r="F206" s="410">
        <v>84.283500000000004</v>
      </c>
      <c r="G206" s="410">
        <f t="shared" ref="G206:G216" si="29">E206*F206</f>
        <v>0</v>
      </c>
      <c r="H206" s="426">
        <v>623.96459528614423</v>
      </c>
      <c r="I206" s="414">
        <f t="shared" ref="I206:I216" si="30">G206*H206</f>
        <v>0</v>
      </c>
    </row>
    <row r="207" spans="1:9" s="419" customFormat="1" ht="13.5" customHeight="1">
      <c r="A207" s="412" t="s">
        <v>2207</v>
      </c>
      <c r="B207" s="415"/>
      <c r="C207" s="409" t="s">
        <v>115</v>
      </c>
      <c r="D207" s="409" t="s">
        <v>312</v>
      </c>
      <c r="E207" s="410"/>
      <c r="F207" s="410">
        <v>84.283500000000004</v>
      </c>
      <c r="G207" s="410">
        <f t="shared" si="29"/>
        <v>0</v>
      </c>
      <c r="H207" s="426">
        <v>623.96459528614423</v>
      </c>
      <c r="I207" s="414">
        <f t="shared" si="30"/>
        <v>0</v>
      </c>
    </row>
    <row r="208" spans="1:9" s="419" customFormat="1" ht="13.5" customHeight="1">
      <c r="A208" s="412" t="s">
        <v>2191</v>
      </c>
      <c r="B208" s="415"/>
      <c r="C208" s="409" t="s">
        <v>115</v>
      </c>
      <c r="D208" s="409" t="s">
        <v>312</v>
      </c>
      <c r="E208" s="410"/>
      <c r="F208" s="410">
        <v>84.283500000000004</v>
      </c>
      <c r="G208" s="410">
        <f t="shared" si="29"/>
        <v>0</v>
      </c>
      <c r="H208" s="426">
        <v>623.96459528614423</v>
      </c>
      <c r="I208" s="414">
        <f t="shared" si="30"/>
        <v>0</v>
      </c>
    </row>
    <row r="209" spans="1:10" s="419" customFormat="1" ht="13.5" customHeight="1">
      <c r="A209" s="412" t="s">
        <v>2192</v>
      </c>
      <c r="B209" s="415"/>
      <c r="C209" s="409" t="s">
        <v>115</v>
      </c>
      <c r="D209" s="409" t="s">
        <v>312</v>
      </c>
      <c r="E209" s="410"/>
      <c r="F209" s="410">
        <v>84.283500000000004</v>
      </c>
      <c r="G209" s="410">
        <f t="shared" si="29"/>
        <v>0</v>
      </c>
      <c r="H209" s="426">
        <v>623.96459528614423</v>
      </c>
      <c r="I209" s="414">
        <f t="shared" si="30"/>
        <v>0</v>
      </c>
    </row>
    <row r="210" spans="1:10" s="419" customFormat="1" ht="13.5" customHeight="1">
      <c r="A210" s="412" t="s">
        <v>2193</v>
      </c>
      <c r="B210" s="415"/>
      <c r="C210" s="409" t="s">
        <v>115</v>
      </c>
      <c r="D210" s="409" t="s">
        <v>312</v>
      </c>
      <c r="E210" s="410"/>
      <c r="F210" s="410">
        <v>84.283500000000004</v>
      </c>
      <c r="G210" s="410">
        <f t="shared" si="29"/>
        <v>0</v>
      </c>
      <c r="H210" s="426">
        <v>623.96459528614423</v>
      </c>
      <c r="I210" s="414">
        <f t="shared" si="30"/>
        <v>0</v>
      </c>
    </row>
    <row r="211" spans="1:10" s="419" customFormat="1" ht="13.5" customHeight="1">
      <c r="A211" s="412" t="s">
        <v>2194</v>
      </c>
      <c r="B211" s="415"/>
      <c r="C211" s="409" t="s">
        <v>115</v>
      </c>
      <c r="D211" s="409" t="s">
        <v>312</v>
      </c>
      <c r="E211" s="410"/>
      <c r="F211" s="410">
        <v>84.283500000000004</v>
      </c>
      <c r="G211" s="410">
        <f t="shared" si="29"/>
        <v>0</v>
      </c>
      <c r="H211" s="426">
        <v>623.96459528614423</v>
      </c>
      <c r="I211" s="414">
        <f t="shared" si="30"/>
        <v>0</v>
      </c>
    </row>
    <row r="212" spans="1:10" s="419" customFormat="1" ht="13.5" customHeight="1">
      <c r="A212" s="412" t="s">
        <v>2195</v>
      </c>
      <c r="B212" s="415"/>
      <c r="C212" s="409" t="s">
        <v>115</v>
      </c>
      <c r="D212" s="409" t="s">
        <v>312</v>
      </c>
      <c r="E212" s="410"/>
      <c r="F212" s="410">
        <v>84.283500000000004</v>
      </c>
      <c r="G212" s="410">
        <f t="shared" si="29"/>
        <v>0</v>
      </c>
      <c r="H212" s="426">
        <v>623.96459528614423</v>
      </c>
      <c r="I212" s="414">
        <f t="shared" si="30"/>
        <v>0</v>
      </c>
    </row>
    <row r="213" spans="1:10" s="419" customFormat="1" ht="13.5" customHeight="1">
      <c r="A213" s="412" t="s">
        <v>2196</v>
      </c>
      <c r="B213" s="415"/>
      <c r="C213" s="409" t="s">
        <v>115</v>
      </c>
      <c r="D213" s="409" t="s">
        <v>312</v>
      </c>
      <c r="E213" s="410"/>
      <c r="F213" s="410">
        <v>84.283500000000004</v>
      </c>
      <c r="G213" s="410">
        <f t="shared" si="29"/>
        <v>0</v>
      </c>
      <c r="H213" s="426">
        <v>623.96459528614423</v>
      </c>
      <c r="I213" s="414">
        <f t="shared" si="30"/>
        <v>0</v>
      </c>
    </row>
    <row r="214" spans="1:10" s="419" customFormat="1" ht="13.5" customHeight="1">
      <c r="A214" s="412" t="s">
        <v>2197</v>
      </c>
      <c r="B214" s="415"/>
      <c r="C214" s="409" t="s">
        <v>115</v>
      </c>
      <c r="D214" s="409" t="s">
        <v>312</v>
      </c>
      <c r="E214" s="410"/>
      <c r="F214" s="410">
        <v>84.283500000000004</v>
      </c>
      <c r="G214" s="410">
        <f t="shared" si="29"/>
        <v>0</v>
      </c>
      <c r="H214" s="426">
        <v>623.96459528614423</v>
      </c>
      <c r="I214" s="414">
        <f t="shared" si="30"/>
        <v>0</v>
      </c>
    </row>
    <row r="215" spans="1:10" s="419" customFormat="1" ht="13.5" customHeight="1">
      <c r="A215" s="412" t="s">
        <v>2198</v>
      </c>
      <c r="B215" s="415"/>
      <c r="C215" s="409" t="s">
        <v>115</v>
      </c>
      <c r="D215" s="409" t="s">
        <v>312</v>
      </c>
      <c r="E215" s="410"/>
      <c r="F215" s="410">
        <v>84.283500000000004</v>
      </c>
      <c r="G215" s="410">
        <f t="shared" si="29"/>
        <v>0</v>
      </c>
      <c r="H215" s="426">
        <v>623.96459528614423</v>
      </c>
      <c r="I215" s="414">
        <f t="shared" si="30"/>
        <v>0</v>
      </c>
    </row>
    <row r="216" spans="1:10" s="419" customFormat="1" ht="13.5" customHeight="1">
      <c r="A216" s="412" t="s">
        <v>2199</v>
      </c>
      <c r="B216" s="415"/>
      <c r="C216" s="409" t="s">
        <v>115</v>
      </c>
      <c r="D216" s="409" t="s">
        <v>312</v>
      </c>
      <c r="E216" s="410"/>
      <c r="F216" s="410">
        <v>84.283500000000004</v>
      </c>
      <c r="G216" s="410">
        <f t="shared" si="29"/>
        <v>0</v>
      </c>
      <c r="H216" s="426">
        <v>623.96459528614423</v>
      </c>
      <c r="I216" s="414">
        <f t="shared" si="30"/>
        <v>0</v>
      </c>
    </row>
    <row r="217" spans="1:10" s="419" customFormat="1" ht="13.5" customHeight="1">
      <c r="A217" s="407" t="s">
        <v>2223</v>
      </c>
      <c r="B217" s="415"/>
      <c r="C217" s="415"/>
      <c r="D217" s="415"/>
      <c r="E217" s="416">
        <f>SUM(E205:E216)</f>
        <v>0</v>
      </c>
      <c r="F217" s="410"/>
      <c r="G217" s="416">
        <f>SUM(G205:G216)</f>
        <v>0</v>
      </c>
      <c r="H217" s="424"/>
      <c r="I217" s="421">
        <f>SUM(I205:I216)</f>
        <v>0</v>
      </c>
    </row>
    <row r="218" spans="1:10" s="419" customFormat="1" ht="13.5" customHeight="1">
      <c r="A218" s="1483" t="s">
        <v>2224</v>
      </c>
      <c r="B218" s="1484"/>
      <c r="C218" s="1484"/>
      <c r="D218" s="1485"/>
      <c r="E218" s="434">
        <f>+E217+E203+E189+E187+E185+E171+E157+E143+E129+E115+E102+E89+E76+E61+E47+E34+E19</f>
        <v>14294841.461009836</v>
      </c>
      <c r="F218" s="434"/>
      <c r="G218" s="434">
        <f>+G217+G203+G189+G187+G185+G171+G157+G143+G129+G115+G102+G89+G76+G61+G47+G34+G19</f>
        <v>1438565249.0914526</v>
      </c>
      <c r="H218" s="434"/>
      <c r="I218" s="434">
        <f>+I217+I203+I189+I187+I185+I171+I157+I143+I129+I115+I102+I89+I76+I61+I47+I34+I19</f>
        <v>897613783442.05969</v>
      </c>
    </row>
    <row r="219" spans="1:10" s="419" customFormat="1" ht="13.5" customHeight="1">
      <c r="A219" s="407" t="s">
        <v>2225</v>
      </c>
      <c r="B219" s="409"/>
      <c r="C219" s="409"/>
      <c r="D219" s="409"/>
      <c r="E219" s="410"/>
      <c r="F219" s="410"/>
      <c r="G219" s="410"/>
      <c r="H219" s="425"/>
      <c r="I219" s="414"/>
    </row>
    <row r="220" spans="1:10" s="419" customFormat="1" ht="13.5" customHeight="1">
      <c r="A220" s="407" t="s">
        <v>2226</v>
      </c>
      <c r="B220" s="409"/>
      <c r="C220" s="409"/>
      <c r="D220" s="409"/>
      <c r="E220" s="410"/>
      <c r="F220" s="410"/>
      <c r="G220" s="410"/>
      <c r="H220" s="425"/>
      <c r="I220" s="414"/>
    </row>
    <row r="221" spans="1:10" s="419" customFormat="1" ht="13.5" customHeight="1">
      <c r="A221" s="412" t="s">
        <v>2204</v>
      </c>
      <c r="B221" s="409"/>
      <c r="C221" s="409" t="s">
        <v>2227</v>
      </c>
      <c r="D221" s="409" t="s">
        <v>312</v>
      </c>
      <c r="E221" s="410">
        <v>4074.296832626399</v>
      </c>
      <c r="F221" s="410">
        <v>84.283500000000004</v>
      </c>
      <c r="G221" s="410">
        <f>E221*F221</f>
        <v>343395.99709266709</v>
      </c>
      <c r="H221" s="426">
        <v>623.96459528614423</v>
      </c>
      <c r="I221" s="414">
        <f>H221*G221</f>
        <v>214266944.34880799</v>
      </c>
    </row>
    <row r="222" spans="1:10" s="419" customFormat="1" ht="13.5" customHeight="1">
      <c r="A222" s="412" t="s">
        <v>2206</v>
      </c>
      <c r="B222" s="409"/>
      <c r="C222" s="409" t="s">
        <v>2227</v>
      </c>
      <c r="D222" s="409" t="s">
        <v>312</v>
      </c>
      <c r="E222" s="410">
        <v>4247.5362741401868</v>
      </c>
      <c r="F222" s="410">
        <v>84.283500000000004</v>
      </c>
      <c r="G222" s="410">
        <f t="shared" ref="G222:G232" si="31">E222*F222</f>
        <v>357997.22356149444</v>
      </c>
      <c r="H222" s="426">
        <v>623.96459528614423</v>
      </c>
      <c r="I222" s="414">
        <f t="shared" ref="I222:I232" si="32">H222*G222</f>
        <v>223377592.71311116</v>
      </c>
      <c r="J222" s="418"/>
    </row>
    <row r="223" spans="1:10" s="419" customFormat="1" ht="13.5" customHeight="1">
      <c r="A223" s="412" t="s">
        <v>2207</v>
      </c>
      <c r="B223" s="409"/>
      <c r="C223" s="409" t="s">
        <v>2227</v>
      </c>
      <c r="D223" s="409" t="s">
        <v>312</v>
      </c>
      <c r="E223" s="410">
        <v>4505.7717998718363</v>
      </c>
      <c r="F223" s="410">
        <v>84.283500000000004</v>
      </c>
      <c r="G223" s="410">
        <f t="shared" si="31"/>
        <v>379762.21749449795</v>
      </c>
      <c r="H223" s="426">
        <v>623.96459528614423</v>
      </c>
      <c r="I223" s="414">
        <f t="shared" si="32"/>
        <v>236958178.34392309</v>
      </c>
      <c r="J223" s="418"/>
    </row>
    <row r="224" spans="1:10" s="419" customFormat="1" ht="13.5" customHeight="1">
      <c r="A224" s="412" t="s">
        <v>2191</v>
      </c>
      <c r="B224" s="409"/>
      <c r="C224" s="409" t="s">
        <v>2227</v>
      </c>
      <c r="D224" s="409" t="s">
        <v>312</v>
      </c>
      <c r="E224" s="410">
        <v>5493.0459036371103</v>
      </c>
      <c r="F224" s="410">
        <v>84.283500000000004</v>
      </c>
      <c r="G224" s="410">
        <f t="shared" si="31"/>
        <v>462973.13441919838</v>
      </c>
      <c r="H224" s="426">
        <v>623.96459528614423</v>
      </c>
      <c r="I224" s="414">
        <f t="shared" si="32"/>
        <v>288878844.4462328</v>
      </c>
      <c r="J224" s="418"/>
    </row>
    <row r="225" spans="1:10" s="419" customFormat="1" ht="13.5" customHeight="1">
      <c r="A225" s="412" t="s">
        <v>2192</v>
      </c>
      <c r="B225" s="409"/>
      <c r="C225" s="409" t="s">
        <v>2227</v>
      </c>
      <c r="D225" s="409" t="s">
        <v>312</v>
      </c>
      <c r="E225" s="410">
        <v>5485.6751091900787</v>
      </c>
      <c r="F225" s="410">
        <v>84.283500000000004</v>
      </c>
      <c r="G225" s="410">
        <f t="shared" si="31"/>
        <v>462351.89806542202</v>
      </c>
      <c r="H225" s="426">
        <v>623.96459528614423</v>
      </c>
      <c r="I225" s="414">
        <f t="shared" si="32"/>
        <v>288491214.95617169</v>
      </c>
      <c r="J225" s="418"/>
    </row>
    <row r="226" spans="1:10" s="419" customFormat="1" ht="13.5" customHeight="1">
      <c r="A226" s="412" t="s">
        <v>2193</v>
      </c>
      <c r="B226" s="409"/>
      <c r="C226" s="409" t="s">
        <v>2227</v>
      </c>
      <c r="D226" s="409" t="s">
        <v>312</v>
      </c>
      <c r="E226" s="410">
        <v>4578.3457759656812</v>
      </c>
      <c r="F226" s="410">
        <v>84.283500000000004</v>
      </c>
      <c r="G226" s="410">
        <f t="shared" si="31"/>
        <v>385879.0062086035</v>
      </c>
      <c r="H226" s="426">
        <v>623.96459528614423</v>
      </c>
      <c r="I226" s="414">
        <f t="shared" si="32"/>
        <v>240774837.93837082</v>
      </c>
      <c r="J226" s="418"/>
    </row>
    <row r="227" spans="1:10" s="419" customFormat="1" ht="13.5" customHeight="1">
      <c r="A227" s="412" t="s">
        <v>2194</v>
      </c>
      <c r="B227" s="409"/>
      <c r="C227" s="409" t="s">
        <v>2227</v>
      </c>
      <c r="D227" s="409" t="s">
        <v>312</v>
      </c>
      <c r="E227" s="410">
        <v>4184.0340450580725</v>
      </c>
      <c r="F227" s="410">
        <v>84.283500000000004</v>
      </c>
      <c r="G227" s="410">
        <f t="shared" si="31"/>
        <v>352645.03343665204</v>
      </c>
      <c r="H227" s="426">
        <v>623.96459528614423</v>
      </c>
      <c r="I227" s="414">
        <f t="shared" si="32"/>
        <v>220038015.56796938</v>
      </c>
      <c r="J227" s="418"/>
    </row>
    <row r="228" spans="1:10" s="419" customFormat="1" ht="13.5" customHeight="1">
      <c r="A228" s="412" t="s">
        <v>2195</v>
      </c>
      <c r="B228" s="409"/>
      <c r="C228" s="409" t="s">
        <v>2227</v>
      </c>
      <c r="D228" s="409" t="s">
        <v>312</v>
      </c>
      <c r="E228" s="410">
        <v>2099.9032571471885</v>
      </c>
      <c r="F228" s="410">
        <v>84.283500000000004</v>
      </c>
      <c r="G228" s="410">
        <f t="shared" si="31"/>
        <v>176987.19617376506</v>
      </c>
      <c r="H228" s="426">
        <v>623.96459528614423</v>
      </c>
      <c r="I228" s="414">
        <f t="shared" si="32"/>
        <v>110433744.23139273</v>
      </c>
      <c r="J228" s="418"/>
    </row>
    <row r="229" spans="1:10" s="419" customFormat="1" ht="13.5" customHeight="1">
      <c r="A229" s="412" t="s">
        <v>2196</v>
      </c>
      <c r="B229" s="409"/>
      <c r="C229" s="409" t="s">
        <v>2227</v>
      </c>
      <c r="D229" s="409" t="s">
        <v>312</v>
      </c>
      <c r="E229" s="410">
        <v>2851.4665706588025</v>
      </c>
      <c r="F229" s="410">
        <v>84.283500000000004</v>
      </c>
      <c r="G229" s="410">
        <f t="shared" si="31"/>
        <v>240331.58270812119</v>
      </c>
      <c r="H229" s="426">
        <v>623.96459528614423</v>
      </c>
      <c r="I229" s="414">
        <f t="shared" si="32"/>
        <v>149958398.73895133</v>
      </c>
      <c r="J229" s="418"/>
    </row>
    <row r="230" spans="1:10" s="419" customFormat="1" ht="13.5" customHeight="1">
      <c r="A230" s="412" t="s">
        <v>2197</v>
      </c>
      <c r="B230" s="409"/>
      <c r="C230" s="409" t="s">
        <v>2227</v>
      </c>
      <c r="D230" s="409" t="s">
        <v>312</v>
      </c>
      <c r="E230" s="410">
        <v>4766.5845264590916</v>
      </c>
      <c r="F230" s="410">
        <v>84.283500000000004</v>
      </c>
      <c r="G230" s="410">
        <f t="shared" si="31"/>
        <v>401744.42693581484</v>
      </c>
      <c r="H230" s="426">
        <v>623.96459528614423</v>
      </c>
      <c r="I230" s="414">
        <f t="shared" si="32"/>
        <v>250674298.76146966</v>
      </c>
      <c r="J230" s="418"/>
    </row>
    <row r="231" spans="1:10" s="419" customFormat="1" ht="13.5" customHeight="1">
      <c r="A231" s="412" t="s">
        <v>2198</v>
      </c>
      <c r="B231" s="409"/>
      <c r="C231" s="409" t="s">
        <v>2227</v>
      </c>
      <c r="D231" s="409" t="s">
        <v>312</v>
      </c>
      <c r="E231" s="410">
        <v>5063.0657128879238</v>
      </c>
      <c r="F231" s="410">
        <v>84.283500000000004</v>
      </c>
      <c r="G231" s="410">
        <f t="shared" si="31"/>
        <v>426732.89901218936</v>
      </c>
      <c r="H231" s="426">
        <v>623.96459528614423</v>
      </c>
      <c r="I231" s="414">
        <f t="shared" si="32"/>
        <v>266266220.62742379</v>
      </c>
      <c r="J231" s="418"/>
    </row>
    <row r="232" spans="1:10" s="419" customFormat="1" ht="13.5" customHeight="1">
      <c r="A232" s="412" t="s">
        <v>2199</v>
      </c>
      <c r="B232" s="409"/>
      <c r="C232" s="409" t="s">
        <v>2227</v>
      </c>
      <c r="D232" s="409" t="s">
        <v>312</v>
      </c>
      <c r="E232" s="410">
        <v>5013.2741923576295</v>
      </c>
      <c r="F232" s="410">
        <v>84.283500000000004</v>
      </c>
      <c r="G232" s="410">
        <f t="shared" si="31"/>
        <v>422536.29539157427</v>
      </c>
      <c r="H232" s="426">
        <v>623.96459528614423</v>
      </c>
      <c r="I232" s="414">
        <f t="shared" si="32"/>
        <v>263647688.54771033</v>
      </c>
      <c r="J232" s="418"/>
    </row>
    <row r="233" spans="1:10" s="419" customFormat="1" ht="13.5" customHeight="1">
      <c r="A233" s="407" t="s">
        <v>2228</v>
      </c>
      <c r="B233" s="415"/>
      <c r="C233" s="415" t="s">
        <v>2227</v>
      </c>
      <c r="D233" s="415" t="s">
        <v>312</v>
      </c>
      <c r="E233" s="416">
        <f>SUM(E221:E232)</f>
        <v>52363.000000000007</v>
      </c>
      <c r="F233" s="416"/>
      <c r="G233" s="416">
        <f>SUM(G221:G232)</f>
        <v>4413336.9105000002</v>
      </c>
      <c r="H233" s="424"/>
      <c r="I233" s="421">
        <f>G233*H232</f>
        <v>2753765979.2215347</v>
      </c>
      <c r="J233" s="418"/>
    </row>
    <row r="234" spans="1:10" s="419" customFormat="1" ht="13.5" customHeight="1">
      <c r="A234" s="407"/>
      <c r="B234" s="415"/>
      <c r="C234" s="409"/>
      <c r="D234" s="415"/>
      <c r="E234" s="416"/>
      <c r="F234" s="416"/>
      <c r="G234" s="416"/>
      <c r="H234" s="424"/>
      <c r="I234" s="421"/>
      <c r="J234" s="418"/>
    </row>
    <row r="235" spans="1:10" s="419" customFormat="1" ht="13.5" customHeight="1">
      <c r="A235" s="407" t="s">
        <v>2204</v>
      </c>
      <c r="B235" s="415"/>
      <c r="C235" s="409" t="s">
        <v>2227</v>
      </c>
      <c r="D235" s="409" t="s">
        <v>312</v>
      </c>
      <c r="E235" s="410">
        <v>22713.60376970319</v>
      </c>
      <c r="F235" s="410">
        <v>84.283500000000004</v>
      </c>
      <c r="G235" s="410">
        <f>E235*F235</f>
        <v>1914382.0233237788</v>
      </c>
      <c r="H235" s="426">
        <v>623.96459528614423</v>
      </c>
      <c r="I235" s="414">
        <f>H235*G235</f>
        <v>1194506604.4062915</v>
      </c>
      <c r="J235" s="418"/>
    </row>
    <row r="236" spans="1:10" s="419" customFormat="1" ht="13.5" customHeight="1">
      <c r="A236" s="407" t="s">
        <v>2206</v>
      </c>
      <c r="B236" s="415"/>
      <c r="C236" s="409" t="s">
        <v>2227</v>
      </c>
      <c r="D236" s="409" t="s">
        <v>312</v>
      </c>
      <c r="E236" s="410">
        <v>23679.388098502888</v>
      </c>
      <c r="F236" s="410">
        <v>84.283500000000004</v>
      </c>
      <c r="G236" s="410">
        <f t="shared" ref="G236:G246" si="33">E236*F236</f>
        <v>1995781.7068001681</v>
      </c>
      <c r="H236" s="426">
        <v>623.96459528614423</v>
      </c>
      <c r="I236" s="414">
        <f t="shared" ref="I236:I246" si="34">H236*G236</f>
        <v>1245297124.963057</v>
      </c>
      <c r="J236" s="418"/>
    </row>
    <row r="237" spans="1:10" s="419" customFormat="1" ht="13.5" customHeight="1">
      <c r="A237" s="407" t="s">
        <v>2207</v>
      </c>
      <c r="B237" s="415"/>
      <c r="C237" s="409" t="s">
        <v>2227</v>
      </c>
      <c r="D237" s="409" t="s">
        <v>312</v>
      </c>
      <c r="E237" s="410">
        <v>25119.013057528926</v>
      </c>
      <c r="F237" s="410">
        <v>84.283500000000004</v>
      </c>
      <c r="G237" s="410">
        <f t="shared" si="33"/>
        <v>2117118.3370342394</v>
      </c>
      <c r="H237" s="426">
        <v>623.96459528614423</v>
      </c>
      <c r="I237" s="414">
        <f t="shared" si="34"/>
        <v>1321006886.3404438</v>
      </c>
      <c r="J237" s="418"/>
    </row>
    <row r="238" spans="1:10" s="419" customFormat="1" ht="13.5" customHeight="1">
      <c r="A238" s="407" t="s">
        <v>2191</v>
      </c>
      <c r="B238" s="415"/>
      <c r="C238" s="409" t="s">
        <v>2227</v>
      </c>
      <c r="D238" s="409" t="s">
        <v>312</v>
      </c>
      <c r="E238" s="410">
        <v>30622.920535609701</v>
      </c>
      <c r="F238" s="410">
        <v>84.283500000000004</v>
      </c>
      <c r="G238" s="410">
        <f t="shared" si="33"/>
        <v>2581006.9229630604</v>
      </c>
      <c r="H238" s="426">
        <v>623.96459528614423</v>
      </c>
      <c r="I238" s="414">
        <f t="shared" si="34"/>
        <v>1610456940.1173825</v>
      </c>
      <c r="J238" s="418"/>
    </row>
    <row r="239" spans="1:10" s="419" customFormat="1" ht="13.5" customHeight="1">
      <c r="A239" s="407" t="s">
        <v>2192</v>
      </c>
      <c r="B239" s="415"/>
      <c r="C239" s="409" t="s">
        <v>2227</v>
      </c>
      <c r="D239" s="409" t="s">
        <v>312</v>
      </c>
      <c r="E239" s="410">
        <v>30581.829443964845</v>
      </c>
      <c r="F239" s="410">
        <v>84.283500000000004</v>
      </c>
      <c r="G239" s="410">
        <f t="shared" si="33"/>
        <v>2577543.6219404112</v>
      </c>
      <c r="H239" s="426">
        <v>623.96459528614423</v>
      </c>
      <c r="I239" s="414">
        <f t="shared" si="34"/>
        <v>1608295962.896431</v>
      </c>
      <c r="J239" s="418"/>
    </row>
    <row r="240" spans="1:10" s="419" customFormat="1" ht="13.5" customHeight="1">
      <c r="A240" s="407" t="s">
        <v>2193</v>
      </c>
      <c r="B240" s="415"/>
      <c r="C240" s="409" t="s">
        <v>2227</v>
      </c>
      <c r="D240" s="409" t="s">
        <v>312</v>
      </c>
      <c r="E240" s="410">
        <v>25523.602267570572</v>
      </c>
      <c r="F240" s="410">
        <v>84.283500000000004</v>
      </c>
      <c r="G240" s="410">
        <f t="shared" si="33"/>
        <v>2151218.5317187845</v>
      </c>
      <c r="H240" s="426">
        <v>623.96459528614423</v>
      </c>
      <c r="I240" s="414">
        <f t="shared" si="34"/>
        <v>1342284200.5159647</v>
      </c>
      <c r="J240" s="418"/>
    </row>
    <row r="241" spans="1:12" s="419" customFormat="1" ht="13.5" customHeight="1">
      <c r="A241" s="407" t="s">
        <v>2194</v>
      </c>
      <c r="B241" s="415"/>
      <c r="C241" s="409" t="s">
        <v>2227</v>
      </c>
      <c r="D241" s="409" t="s">
        <v>312</v>
      </c>
      <c r="E241" s="410">
        <v>23325.372539716449</v>
      </c>
      <c r="F241" s="410">
        <v>84.283500000000004</v>
      </c>
      <c r="G241" s="410">
        <f t="shared" si="33"/>
        <v>1965944.0364511914</v>
      </c>
      <c r="H241" s="426">
        <v>623.96459528614423</v>
      </c>
      <c r="I241" s="414">
        <f t="shared" si="34"/>
        <v>1226679475.0594764</v>
      </c>
      <c r="J241" s="418"/>
    </row>
    <row r="242" spans="1:12" s="419" customFormat="1" ht="13.5" customHeight="1">
      <c r="A242" s="407" t="s">
        <v>2195</v>
      </c>
      <c r="B242" s="415"/>
      <c r="C242" s="409" t="s">
        <v>2227</v>
      </c>
      <c r="D242" s="409" t="s">
        <v>312</v>
      </c>
      <c r="E242" s="410">
        <v>11706.650864415305</v>
      </c>
      <c r="F242" s="410">
        <v>84.283500000000004</v>
      </c>
      <c r="G242" s="410">
        <f t="shared" si="33"/>
        <v>986677.50813094748</v>
      </c>
      <c r="H242" s="426">
        <v>623.96459528614423</v>
      </c>
      <c r="I242" s="414">
        <f t="shared" si="34"/>
        <v>615651832.03886795</v>
      </c>
      <c r="J242" s="418"/>
    </row>
    <row r="243" spans="1:12" s="419" customFormat="1" ht="13.5" customHeight="1">
      <c r="A243" s="407" t="s">
        <v>2196</v>
      </c>
      <c r="B243" s="415"/>
      <c r="C243" s="409" t="s">
        <v>2227</v>
      </c>
      <c r="D243" s="409" t="s">
        <v>312</v>
      </c>
      <c r="E243" s="410">
        <v>15896.505460734392</v>
      </c>
      <c r="F243" s="410">
        <v>84.283500000000004</v>
      </c>
      <c r="G243" s="410">
        <f t="shared" si="33"/>
        <v>1339813.1179998072</v>
      </c>
      <c r="H243" s="426">
        <v>623.96459528614423</v>
      </c>
      <c r="I243" s="414">
        <f t="shared" si="34"/>
        <v>835995949.9318167</v>
      </c>
      <c r="J243" s="418"/>
    </row>
    <row r="244" spans="1:12" s="419" customFormat="1" ht="13.5" customHeight="1">
      <c r="A244" s="407" t="s">
        <v>2197</v>
      </c>
      <c r="B244" s="415"/>
      <c r="C244" s="409" t="s">
        <v>2227</v>
      </c>
      <c r="D244" s="409" t="s">
        <v>312</v>
      </c>
      <c r="E244" s="410">
        <v>26573.005531116098</v>
      </c>
      <c r="F244" s="410">
        <v>84.283500000000004</v>
      </c>
      <c r="G244" s="410">
        <f t="shared" si="33"/>
        <v>2239665.9116818239</v>
      </c>
      <c r="H244" s="426">
        <v>623.96459528614423</v>
      </c>
      <c r="I244" s="414">
        <f t="shared" si="34"/>
        <v>1397472234.1587224</v>
      </c>
      <c r="J244" s="418"/>
    </row>
    <row r="245" spans="1:12" s="419" customFormat="1" ht="13.5" customHeight="1">
      <c r="A245" s="407" t="s">
        <v>2198</v>
      </c>
      <c r="B245" s="415"/>
      <c r="C245" s="409" t="s">
        <v>2227</v>
      </c>
      <c r="D245" s="409" t="s">
        <v>312</v>
      </c>
      <c r="E245" s="410">
        <v>28225.844406229422</v>
      </c>
      <c r="F245" s="410">
        <v>84.283500000000004</v>
      </c>
      <c r="G245" s="410">
        <f t="shared" si="33"/>
        <v>2378972.9570124377</v>
      </c>
      <c r="H245" s="426">
        <v>623.96459528614423</v>
      </c>
      <c r="I245" s="414">
        <f t="shared" si="34"/>
        <v>1484394898.3189476</v>
      </c>
      <c r="J245" s="418"/>
    </row>
    <row r="246" spans="1:12" s="419" customFormat="1" ht="13.5" customHeight="1">
      <c r="A246" s="407" t="s">
        <v>2199</v>
      </c>
      <c r="B246" s="415"/>
      <c r="C246" s="409" t="s">
        <v>2227</v>
      </c>
      <c r="D246" s="409" t="s">
        <v>312</v>
      </c>
      <c r="E246" s="410">
        <v>27948.264024908236</v>
      </c>
      <c r="F246" s="410">
        <v>84.283500000000004</v>
      </c>
      <c r="G246" s="410">
        <f t="shared" si="33"/>
        <v>2355577.5109433536</v>
      </c>
      <c r="H246" s="426">
        <v>623.96459528614423</v>
      </c>
      <c r="I246" s="414">
        <f t="shared" si="34"/>
        <v>1469796968.2809126</v>
      </c>
      <c r="J246" s="418"/>
    </row>
    <row r="247" spans="1:12" s="419" customFormat="1" ht="13.5" customHeight="1">
      <c r="A247" s="407" t="s">
        <v>2229</v>
      </c>
      <c r="B247" s="415"/>
      <c r="C247" s="415"/>
      <c r="D247" s="415"/>
      <c r="E247" s="416">
        <f>SUM(E235:E246)</f>
        <v>291916.00000000006</v>
      </c>
      <c r="F247" s="416"/>
      <c r="G247" s="416">
        <f>SUM(G235:G246)</f>
        <v>24603702.186000004</v>
      </c>
      <c r="H247" s="424"/>
      <c r="I247" s="421">
        <f>SUM(I235:I246)</f>
        <v>15351839077.028313</v>
      </c>
      <c r="J247" s="418"/>
    </row>
    <row r="248" spans="1:12" s="419" customFormat="1" ht="14.45" customHeight="1">
      <c r="A248" s="1483" t="s">
        <v>2230</v>
      </c>
      <c r="B248" s="1484"/>
      <c r="C248" s="1484"/>
      <c r="D248" s="1485"/>
      <c r="E248" s="434">
        <f>E247+E233</f>
        <v>344279.00000000006</v>
      </c>
      <c r="F248" s="434"/>
      <c r="G248" s="434">
        <f>G247+G233</f>
        <v>29017039.096500006</v>
      </c>
      <c r="H248" s="434"/>
      <c r="I248" s="434">
        <f>I247+I233</f>
        <v>18105605056.249847</v>
      </c>
    </row>
    <row r="249" spans="1:12" s="419" customFormat="1" ht="48" customHeight="1">
      <c r="A249" s="407" t="s">
        <v>2231</v>
      </c>
      <c r="B249" s="409"/>
      <c r="C249" s="409"/>
      <c r="D249" s="409"/>
      <c r="E249" s="410"/>
      <c r="F249" s="435" t="s">
        <v>2232</v>
      </c>
      <c r="G249" s="410"/>
      <c r="H249" s="425"/>
      <c r="I249" s="414"/>
    </row>
    <row r="250" spans="1:12" s="419" customFormat="1">
      <c r="A250" s="1486" t="s">
        <v>2233</v>
      </c>
      <c r="B250" s="1487"/>
      <c r="C250" s="409"/>
      <c r="D250" s="409"/>
      <c r="E250" s="410"/>
      <c r="F250" s="435"/>
      <c r="G250" s="410"/>
      <c r="H250" s="425"/>
      <c r="I250" s="414"/>
    </row>
    <row r="251" spans="1:12" s="419" customFormat="1" ht="13.5" customHeight="1">
      <c r="A251" s="412" t="s">
        <v>2204</v>
      </c>
      <c r="B251" s="409"/>
      <c r="C251" s="409" t="s">
        <v>118</v>
      </c>
      <c r="D251" s="409" t="s">
        <v>2234</v>
      </c>
      <c r="E251" s="410">
        <v>1788037.8016664251</v>
      </c>
      <c r="F251" s="428">
        <v>7.2670483277402544</v>
      </c>
      <c r="G251" s="410">
        <f>E251*F251</f>
        <v>12993757.116536355</v>
      </c>
      <c r="H251" s="425">
        <v>623.96459528614423</v>
      </c>
      <c r="I251" s="414">
        <f>G251*H251</f>
        <v>8107644400.4660625</v>
      </c>
    </row>
    <row r="252" spans="1:12" s="419" customFormat="1" ht="13.5" customHeight="1">
      <c r="A252" s="412" t="s">
        <v>2206</v>
      </c>
      <c r="B252" s="409"/>
      <c r="C252" s="409" t="s">
        <v>118</v>
      </c>
      <c r="D252" s="409" t="s">
        <v>2234</v>
      </c>
      <c r="E252" s="410">
        <v>1815837.5286614008</v>
      </c>
      <c r="F252" s="428">
        <v>7.2670483277402544</v>
      </c>
      <c r="G252" s="410">
        <f t="shared" ref="G252:G262" si="35">E252*F252</f>
        <v>13195779.07610683</v>
      </c>
      <c r="H252" s="425">
        <v>623.96459528614423</v>
      </c>
      <c r="I252" s="414">
        <f t="shared" ref="I252:I262" si="36">G252*H252</f>
        <v>8233698950.7083683</v>
      </c>
    </row>
    <row r="253" spans="1:12" s="419" customFormat="1" ht="13.5" customHeight="1">
      <c r="A253" s="412" t="s">
        <v>2207</v>
      </c>
      <c r="B253" s="409"/>
      <c r="C253" s="409" t="s">
        <v>118</v>
      </c>
      <c r="D253" s="409" t="s">
        <v>2234</v>
      </c>
      <c r="E253" s="410">
        <v>1873490.738539465</v>
      </c>
      <c r="F253" s="428">
        <v>7.2670483277402544</v>
      </c>
      <c r="G253" s="410">
        <f t="shared" si="35"/>
        <v>13614747.738540074</v>
      </c>
      <c r="H253" s="425">
        <v>623.96459528614423</v>
      </c>
      <c r="I253" s="414">
        <f t="shared" si="36"/>
        <v>8495120562.6011047</v>
      </c>
    </row>
    <row r="254" spans="1:12" s="419" customFormat="1" ht="13.5" customHeight="1">
      <c r="A254" s="412" t="s">
        <v>2191</v>
      </c>
      <c r="B254" s="409"/>
      <c r="C254" s="409" t="s">
        <v>118</v>
      </c>
      <c r="D254" s="409" t="s">
        <v>2234</v>
      </c>
      <c r="E254" s="410">
        <v>1894622.2469264378</v>
      </c>
      <c r="F254" s="428">
        <v>7.2670483277402544</v>
      </c>
      <c r="G254" s="410">
        <f t="shared" si="35"/>
        <v>13768311.431226254</v>
      </c>
      <c r="H254" s="425">
        <v>623.96459528614423</v>
      </c>
      <c r="I254" s="414">
        <f t="shared" si="36"/>
        <v>8590938869.958683</v>
      </c>
    </row>
    <row r="255" spans="1:12" s="419" customFormat="1" ht="13.5" customHeight="1">
      <c r="A255" s="412" t="s">
        <v>2192</v>
      </c>
      <c r="B255" s="409"/>
      <c r="C255" s="409" t="s">
        <v>118</v>
      </c>
      <c r="D255" s="409" t="s">
        <v>2234</v>
      </c>
      <c r="E255" s="410">
        <v>1930996.4932274008</v>
      </c>
      <c r="F255" s="428">
        <v>7.2670483277402544</v>
      </c>
      <c r="G255" s="410">
        <f t="shared" si="35"/>
        <v>14032644.836980479</v>
      </c>
      <c r="H255" s="425">
        <v>623.96459528614423</v>
      </c>
      <c r="I255" s="414">
        <f t="shared" si="36"/>
        <v>8755873556.5007267</v>
      </c>
    </row>
    <row r="256" spans="1:12" s="419" customFormat="1" ht="13.5" customHeight="1">
      <c r="A256" s="412" t="s">
        <v>2193</v>
      </c>
      <c r="B256" s="409"/>
      <c r="C256" s="409" t="s">
        <v>118</v>
      </c>
      <c r="D256" s="409" t="s">
        <v>2234</v>
      </c>
      <c r="E256" s="410">
        <v>1819576.4024623055</v>
      </c>
      <c r="F256" s="428">
        <v>7.2670483277402544</v>
      </c>
      <c r="G256" s="410">
        <f t="shared" si="35"/>
        <v>13222949.652709326</v>
      </c>
      <c r="H256" s="425">
        <v>623.96459528614423</v>
      </c>
      <c r="I256" s="414">
        <f t="shared" si="36"/>
        <v>8250652428.5418358</v>
      </c>
      <c r="L256" s="418"/>
    </row>
    <row r="257" spans="1:12" s="419" customFormat="1" ht="13.5" customHeight="1">
      <c r="A257" s="412" t="s">
        <v>2194</v>
      </c>
      <c r="B257" s="409"/>
      <c r="C257" s="409" t="s">
        <v>118</v>
      </c>
      <c r="D257" s="409" t="s">
        <v>2234</v>
      </c>
      <c r="E257" s="410">
        <v>1450813.0902287911</v>
      </c>
      <c r="F257" s="428">
        <v>7.2670483277402544</v>
      </c>
      <c r="G257" s="410">
        <f t="shared" si="35"/>
        <v>10543128.841210807</v>
      </c>
      <c r="H257" s="425">
        <v>623.96459528614423</v>
      </c>
      <c r="I257" s="414">
        <f t="shared" si="36"/>
        <v>6578539120.4557762</v>
      </c>
      <c r="L257" s="418"/>
    </row>
    <row r="258" spans="1:12" s="419" customFormat="1" ht="13.5" customHeight="1">
      <c r="A258" s="412" t="s">
        <v>2195</v>
      </c>
      <c r="B258" s="409"/>
      <c r="C258" s="409" t="s">
        <v>118</v>
      </c>
      <c r="D258" s="409" t="s">
        <v>2234</v>
      </c>
      <c r="E258" s="410">
        <v>783296.12566223636</v>
      </c>
      <c r="F258" s="428">
        <v>7.2670483277402544</v>
      </c>
      <c r="G258" s="410">
        <f t="shared" si="35"/>
        <v>5692250.8001191746</v>
      </c>
      <c r="H258" s="425">
        <v>623.96459528614423</v>
      </c>
      <c r="I258" s="414">
        <f t="shared" si="36"/>
        <v>3551762966.7635913</v>
      </c>
    </row>
    <row r="259" spans="1:12">
      <c r="A259" s="412" t="s">
        <v>2196</v>
      </c>
      <c r="B259" s="408"/>
      <c r="C259" s="409" t="s">
        <v>118</v>
      </c>
      <c r="D259" s="409" t="s">
        <v>2234</v>
      </c>
      <c r="E259" s="410">
        <v>1109851.8642732941</v>
      </c>
      <c r="F259" s="428">
        <v>7.2670483277402544</v>
      </c>
      <c r="G259" s="410">
        <f t="shared" si="35"/>
        <v>8065347.134306646</v>
      </c>
      <c r="H259" s="425">
        <v>623.96459528614423</v>
      </c>
      <c r="I259" s="414">
        <f t="shared" si="36"/>
        <v>5032491060.4999094</v>
      </c>
    </row>
    <row r="260" spans="1:12">
      <c r="A260" s="412" t="s">
        <v>2197</v>
      </c>
      <c r="B260" s="408"/>
      <c r="C260" s="409" t="s">
        <v>118</v>
      </c>
      <c r="D260" s="409" t="s">
        <v>2234</v>
      </c>
      <c r="E260" s="410">
        <v>2089742.0323539418</v>
      </c>
      <c r="F260" s="428">
        <v>7.2670483277402544</v>
      </c>
      <c r="G260" s="410">
        <f t="shared" si="35"/>
        <v>15186256.341626234</v>
      </c>
      <c r="H260" s="425">
        <v>623.96459528614423</v>
      </c>
      <c r="I260" s="414">
        <f t="shared" si="36"/>
        <v>9475686292.1144543</v>
      </c>
    </row>
    <row r="261" spans="1:12">
      <c r="A261" s="412" t="s">
        <v>2198</v>
      </c>
      <c r="B261" s="408"/>
      <c r="C261" s="409" t="s">
        <v>118</v>
      </c>
      <c r="D261" s="409" t="s">
        <v>2234</v>
      </c>
      <c r="E261" s="410">
        <v>2060791.5650552015</v>
      </c>
      <c r="F261" s="428">
        <v>7.2670483277402544</v>
      </c>
      <c r="G261" s="410">
        <f t="shared" si="35"/>
        <v>14975871.896655625</v>
      </c>
      <c r="H261" s="425">
        <v>623.96459528614423</v>
      </c>
      <c r="I261" s="414">
        <f t="shared" si="36"/>
        <v>9344413847.0538673</v>
      </c>
    </row>
    <row r="262" spans="1:12" s="419" customFormat="1">
      <c r="A262" s="412" t="s">
        <v>2199</v>
      </c>
      <c r="B262" s="427"/>
      <c r="C262" s="409" t="s">
        <v>118</v>
      </c>
      <c r="D262" s="409" t="s">
        <v>2234</v>
      </c>
      <c r="E262" s="410">
        <v>2119444.5211223387</v>
      </c>
      <c r="F262" s="428">
        <v>7.2670483277402544</v>
      </c>
      <c r="G262" s="410">
        <f t="shared" si="35"/>
        <v>15402105.762960335</v>
      </c>
      <c r="H262" s="425">
        <v>623.96459528614423</v>
      </c>
      <c r="I262" s="414">
        <f t="shared" si="36"/>
        <v>9610368688.9399357</v>
      </c>
    </row>
    <row r="263" spans="1:12" s="419" customFormat="1">
      <c r="A263" s="407" t="s">
        <v>2235</v>
      </c>
      <c r="B263" s="427"/>
      <c r="C263" s="415" t="s">
        <v>118</v>
      </c>
      <c r="D263" s="415" t="s">
        <v>2234</v>
      </c>
      <c r="E263" s="416">
        <f>SUM(E251:E262)</f>
        <v>20736500.410179239</v>
      </c>
      <c r="F263" s="417"/>
      <c r="G263" s="416">
        <f>SUM(G251:G262)</f>
        <v>150693150.62897813</v>
      </c>
      <c r="H263" s="424"/>
      <c r="I263" s="421">
        <f>SUM(I251:I262)</f>
        <v>94027190744.604309</v>
      </c>
    </row>
    <row r="264" spans="1:12" s="419" customFormat="1">
      <c r="A264" s="407"/>
      <c r="B264" s="427"/>
      <c r="C264" s="415"/>
      <c r="D264" s="415"/>
      <c r="E264" s="416"/>
      <c r="F264" s="417"/>
      <c r="G264" s="416"/>
      <c r="H264" s="424"/>
      <c r="I264" s="421"/>
    </row>
    <row r="265" spans="1:12" s="419" customFormat="1">
      <c r="A265" s="412" t="s">
        <v>2204</v>
      </c>
      <c r="B265" s="427"/>
      <c r="C265" s="409" t="s">
        <v>118</v>
      </c>
      <c r="D265" s="409" t="s">
        <v>2234</v>
      </c>
      <c r="E265" s="410">
        <v>281662.43787126103</v>
      </c>
      <c r="F265" s="428">
        <v>7.2670483277402544</v>
      </c>
      <c r="G265" s="410">
        <f>E265*F265</f>
        <v>2046854.5481195909</v>
      </c>
      <c r="H265" s="424">
        <v>623.96459528614423</v>
      </c>
      <c r="I265" s="414">
        <f>G265*H265</f>
        <v>1277164769.7270441</v>
      </c>
    </row>
    <row r="266" spans="1:12" s="419" customFormat="1">
      <c r="A266" s="412" t="s">
        <v>2206</v>
      </c>
      <c r="B266" s="427"/>
      <c r="C266" s="409" t="s">
        <v>118</v>
      </c>
      <c r="D266" s="409" t="s">
        <v>2234</v>
      </c>
      <c r="E266" s="410">
        <v>286041.61759009172</v>
      </c>
      <c r="F266" s="428">
        <v>7.2670483277402544</v>
      </c>
      <c r="G266" s="410">
        <f t="shared" ref="G266:G276" si="37">E266*F266</f>
        <v>2078678.2587721935</v>
      </c>
      <c r="H266" s="424">
        <v>623.96459528614423</v>
      </c>
      <c r="I266" s="414">
        <f t="shared" ref="I266:I276" si="38">G266*H266</f>
        <v>1297021638.4648986</v>
      </c>
    </row>
    <row r="267" spans="1:12" s="419" customFormat="1">
      <c r="A267" s="412" t="s">
        <v>2207</v>
      </c>
      <c r="B267" s="427"/>
      <c r="C267" s="409" t="s">
        <v>118</v>
      </c>
      <c r="D267" s="409" t="s">
        <v>2234</v>
      </c>
      <c r="E267" s="410">
        <v>295123.49697218579</v>
      </c>
      <c r="F267" s="428">
        <v>7.2670483277402544</v>
      </c>
      <c r="G267" s="410">
        <f t="shared" si="37"/>
        <v>2144676.7151485789</v>
      </c>
      <c r="H267" s="424">
        <v>623.96459528614423</v>
      </c>
      <c r="I267" s="414">
        <f t="shared" si="38"/>
        <v>1338202338.5873003</v>
      </c>
    </row>
    <row r="268" spans="1:12" s="419" customFormat="1">
      <c r="A268" s="412" t="s">
        <v>2191</v>
      </c>
      <c r="B268" s="427"/>
      <c r="C268" s="409" t="s">
        <v>118</v>
      </c>
      <c r="D268" s="409" t="s">
        <v>2234</v>
      </c>
      <c r="E268" s="410">
        <v>298452.25890474929</v>
      </c>
      <c r="F268" s="428">
        <v>7.2670483277402544</v>
      </c>
      <c r="G268" s="410">
        <f t="shared" si="37"/>
        <v>2168866.98898406</v>
      </c>
      <c r="H268" s="424">
        <v>623.96459528614423</v>
      </c>
      <c r="I268" s="414">
        <f t="shared" si="38"/>
        <v>1353296213.0109172</v>
      </c>
    </row>
    <row r="269" spans="1:12" s="419" customFormat="1">
      <c r="A269" s="412" t="s">
        <v>2192</v>
      </c>
      <c r="B269" s="427"/>
      <c r="C269" s="409" t="s">
        <v>118</v>
      </c>
      <c r="D269" s="409" t="s">
        <v>2234</v>
      </c>
      <c r="E269" s="410">
        <v>304182.14832840156</v>
      </c>
      <c r="F269" s="428">
        <v>7.2670483277402544</v>
      </c>
      <c r="G269" s="410">
        <f t="shared" si="37"/>
        <v>2210506.3723383485</v>
      </c>
      <c r="H269" s="424">
        <v>623.96459528614423</v>
      </c>
      <c r="I269" s="414">
        <f t="shared" si="38"/>
        <v>1379277713.9935405</v>
      </c>
    </row>
    <row r="270" spans="1:12" s="419" customFormat="1">
      <c r="A270" s="412" t="s">
        <v>2193</v>
      </c>
      <c r="B270" s="427"/>
      <c r="C270" s="409" t="s">
        <v>118</v>
      </c>
      <c r="D270" s="409" t="s">
        <v>2234</v>
      </c>
      <c r="E270" s="410">
        <v>286630.58741426124</v>
      </c>
      <c r="F270" s="428">
        <v>7.2670483277402544</v>
      </c>
      <c r="G270" s="410">
        <f t="shared" si="37"/>
        <v>2082958.330948014</v>
      </c>
      <c r="H270" s="424">
        <v>623.96459528614423</v>
      </c>
      <c r="I270" s="414">
        <f t="shared" si="38"/>
        <v>1299692251.96788</v>
      </c>
    </row>
    <row r="271" spans="1:12" s="419" customFormat="1">
      <c r="A271" s="412" t="s">
        <v>2194</v>
      </c>
      <c r="B271" s="427"/>
      <c r="C271" s="409" t="s">
        <v>118</v>
      </c>
      <c r="D271" s="409" t="s">
        <v>2234</v>
      </c>
      <c r="E271" s="410">
        <v>228540.77889658313</v>
      </c>
      <c r="F271" s="428">
        <v>7.2670483277402544</v>
      </c>
      <c r="G271" s="410">
        <f t="shared" si="37"/>
        <v>1660816.8851008697</v>
      </c>
      <c r="H271" s="424">
        <v>623.96459528614423</v>
      </c>
      <c r="I271" s="414">
        <f t="shared" si="38"/>
        <v>1036290935.5563588</v>
      </c>
    </row>
    <row r="272" spans="1:12" s="419" customFormat="1">
      <c r="A272" s="412" t="s">
        <v>2195</v>
      </c>
      <c r="B272" s="427"/>
      <c r="C272" s="409" t="s">
        <v>118</v>
      </c>
      <c r="D272" s="409" t="s">
        <v>2234</v>
      </c>
      <c r="E272" s="410">
        <v>123389.5033558685</v>
      </c>
      <c r="F272" s="428">
        <v>7.2670483277402544</v>
      </c>
      <c r="G272" s="410">
        <f t="shared" si="37"/>
        <v>896677.48402296461</v>
      </c>
      <c r="H272" s="424">
        <v>623.96459528614423</v>
      </c>
      <c r="I272" s="414">
        <f t="shared" si="38"/>
        <v>559495003.42058718</v>
      </c>
    </row>
    <row r="273" spans="1:9" s="419" customFormat="1">
      <c r="A273" s="412" t="s">
        <v>2196</v>
      </c>
      <c r="B273" s="427"/>
      <c r="C273" s="409" t="s">
        <v>118</v>
      </c>
      <c r="D273" s="409" t="s">
        <v>2234</v>
      </c>
      <c r="E273" s="410">
        <v>174830.52174614984</v>
      </c>
      <c r="F273" s="428">
        <v>7.2670483277402544</v>
      </c>
      <c r="G273" s="410">
        <f t="shared" si="37"/>
        <v>1270501.8506933143</v>
      </c>
      <c r="H273" s="424">
        <v>623.96459528614423</v>
      </c>
      <c r="I273" s="414">
        <f t="shared" si="38"/>
        <v>792748173.07815111</v>
      </c>
    </row>
    <row r="274" spans="1:9" s="419" customFormat="1">
      <c r="A274" s="412" t="s">
        <v>2197</v>
      </c>
      <c r="B274" s="427"/>
      <c r="C274" s="409" t="s">
        <v>118</v>
      </c>
      <c r="D274" s="409" t="s">
        <v>2234</v>
      </c>
      <c r="E274" s="410">
        <v>329188.69769212179</v>
      </c>
      <c r="F274" s="428">
        <v>7.2670483277402544</v>
      </c>
      <c r="G274" s="410">
        <f t="shared" si="37"/>
        <v>2392230.1750745256</v>
      </c>
      <c r="H274" s="424">
        <v>623.96459528614423</v>
      </c>
      <c r="I274" s="414">
        <f t="shared" si="38"/>
        <v>1492666933.0216784</v>
      </c>
    </row>
    <row r="275" spans="1:9" s="419" customFormat="1">
      <c r="A275" s="412" t="s">
        <v>2198</v>
      </c>
      <c r="B275" s="427"/>
      <c r="C275" s="409" t="s">
        <v>118</v>
      </c>
      <c r="D275" s="409" t="s">
        <v>2234</v>
      </c>
      <c r="E275" s="410">
        <v>324628.24645933701</v>
      </c>
      <c r="F275" s="428">
        <v>7.2670483277402544</v>
      </c>
      <c r="G275" s="410">
        <f t="shared" si="37"/>
        <v>2359089.1555695762</v>
      </c>
      <c r="H275" s="424">
        <v>623.96459528614423</v>
      </c>
      <c r="I275" s="414">
        <f t="shared" si="38"/>
        <v>1471988110.1989024</v>
      </c>
    </row>
    <row r="276" spans="1:9" s="419" customFormat="1">
      <c r="A276" s="412" t="s">
        <v>2199</v>
      </c>
      <c r="B276" s="427"/>
      <c r="C276" s="409" t="s">
        <v>118</v>
      </c>
      <c r="D276" s="409" t="s">
        <v>2234</v>
      </c>
      <c r="E276" s="410">
        <v>333867.61185688578</v>
      </c>
      <c r="F276" s="428">
        <v>7.2670483277402544</v>
      </c>
      <c r="G276" s="410">
        <f t="shared" si="37"/>
        <v>2426232.0704312143</v>
      </c>
      <c r="H276" s="424">
        <v>623.96459528614423</v>
      </c>
      <c r="I276" s="414">
        <f t="shared" si="38"/>
        <v>1513882911.8968763</v>
      </c>
    </row>
    <row r="277" spans="1:9" s="419" customFormat="1">
      <c r="A277" s="407" t="s">
        <v>2236</v>
      </c>
      <c r="B277" s="427"/>
      <c r="C277" s="415" t="s">
        <v>118</v>
      </c>
      <c r="D277" s="415" t="s">
        <v>2234</v>
      </c>
      <c r="E277" s="416">
        <f>SUM(E265:E276)</f>
        <v>3266537.9070878965</v>
      </c>
      <c r="F277" s="428"/>
      <c r="G277" s="416">
        <f>SUM(G265:G276)</f>
        <v>23738088.835203249</v>
      </c>
      <c r="H277" s="424"/>
      <c r="I277" s="421">
        <f>SUM(I265:I276)</f>
        <v>14811726992.924137</v>
      </c>
    </row>
    <row r="278" spans="1:9" s="419" customFormat="1" ht="14.45" customHeight="1">
      <c r="A278" s="1483" t="s">
        <v>2237</v>
      </c>
      <c r="B278" s="1484"/>
      <c r="C278" s="1484"/>
      <c r="D278" s="1485"/>
      <c r="E278" s="434">
        <f>E277+E263</f>
        <v>24003038.317267135</v>
      </c>
      <c r="F278" s="434"/>
      <c r="G278" s="434"/>
      <c r="H278" s="434"/>
      <c r="I278" s="434">
        <f>I277+I263</f>
        <v>108838917737.52844</v>
      </c>
    </row>
    <row r="279" spans="1:9" s="419" customFormat="1" ht="14.45" customHeight="1">
      <c r="A279" s="407" t="s">
        <v>2238</v>
      </c>
      <c r="B279" s="427"/>
      <c r="C279" s="415"/>
      <c r="D279" s="415"/>
      <c r="E279" s="416"/>
      <c r="F279" s="417"/>
      <c r="G279" s="416"/>
      <c r="H279" s="424"/>
      <c r="I279" s="421"/>
    </row>
    <row r="280" spans="1:9" s="419" customFormat="1" ht="14.45" customHeight="1">
      <c r="A280" s="412" t="s">
        <v>2204</v>
      </c>
      <c r="B280" s="427"/>
      <c r="C280" s="409" t="s">
        <v>118</v>
      </c>
      <c r="D280" s="409" t="s">
        <v>2234</v>
      </c>
      <c r="E280" s="410">
        <v>225850.53815182686</v>
      </c>
      <c r="F280" s="428">
        <v>2.4049999999999998</v>
      </c>
      <c r="G280" s="410">
        <f>+E280*F280</f>
        <v>543170.5442551435</v>
      </c>
      <c r="H280" s="424">
        <v>623.96459528614423</v>
      </c>
      <c r="I280" s="414">
        <f>+G280*H280</f>
        <v>338919188.81751531</v>
      </c>
    </row>
    <row r="281" spans="1:9" s="419" customFormat="1" ht="14.45" customHeight="1">
      <c r="A281" s="412" t="s">
        <v>2206</v>
      </c>
      <c r="B281" s="427"/>
      <c r="C281" s="409" t="s">
        <v>118</v>
      </c>
      <c r="D281" s="409" t="s">
        <v>2234</v>
      </c>
      <c r="E281" s="410">
        <v>212756.15443279047</v>
      </c>
      <c r="F281" s="428">
        <v>2.4049999999999998</v>
      </c>
      <c r="G281" s="410">
        <f t="shared" ref="G281:G291" si="39">+E281*F281</f>
        <v>511678.55141086102</v>
      </c>
      <c r="H281" s="424">
        <v>623.96459528614423</v>
      </c>
      <c r="I281" s="414">
        <f t="shared" ref="I281:I291" si="40">+G281*H281</f>
        <v>319269300.24767846</v>
      </c>
    </row>
    <row r="282" spans="1:9" s="419" customFormat="1" ht="14.45" customHeight="1">
      <c r="A282" s="412" t="s">
        <v>2207</v>
      </c>
      <c r="B282" s="427"/>
      <c r="C282" s="409" t="s">
        <v>118</v>
      </c>
      <c r="D282" s="409" t="s">
        <v>2234</v>
      </c>
      <c r="E282" s="410">
        <v>200984.60406537837</v>
      </c>
      <c r="F282" s="428">
        <v>2.4049999999999998</v>
      </c>
      <c r="G282" s="410">
        <f t="shared" si="39"/>
        <v>483367.97277723497</v>
      </c>
      <c r="H282" s="424">
        <v>623.96459528614423</v>
      </c>
      <c r="I282" s="414">
        <f t="shared" si="40"/>
        <v>301604501.5082314</v>
      </c>
    </row>
    <row r="283" spans="1:9" s="419" customFormat="1" ht="14.45" customHeight="1">
      <c r="A283" s="412" t="s">
        <v>2191</v>
      </c>
      <c r="B283" s="427"/>
      <c r="C283" s="409" t="s">
        <v>118</v>
      </c>
      <c r="D283" s="409" t="s">
        <v>2234</v>
      </c>
      <c r="E283" s="410">
        <v>184157.34536781491</v>
      </c>
      <c r="F283" s="428">
        <v>2.4049999999999998</v>
      </c>
      <c r="G283" s="410">
        <f t="shared" si="39"/>
        <v>442898.41560959484</v>
      </c>
      <c r="H283" s="424">
        <v>623.96459528614423</v>
      </c>
      <c r="I283" s="414">
        <f t="shared" si="40"/>
        <v>276352930.64871538</v>
      </c>
    </row>
    <row r="284" spans="1:9" s="419" customFormat="1" ht="14.45" customHeight="1">
      <c r="A284" s="412" t="s">
        <v>2192</v>
      </c>
      <c r="B284" s="427"/>
      <c r="C284" s="409" t="s">
        <v>118</v>
      </c>
      <c r="D284" s="409" t="s">
        <v>2234</v>
      </c>
      <c r="E284" s="410">
        <v>194333.52200881427</v>
      </c>
      <c r="F284" s="428">
        <v>2.4049999999999998</v>
      </c>
      <c r="G284" s="410">
        <f t="shared" si="39"/>
        <v>467372.12043119827</v>
      </c>
      <c r="H284" s="424">
        <v>623.96459528614423</v>
      </c>
      <c r="I284" s="414">
        <f t="shared" si="40"/>
        <v>291623655.97287971</v>
      </c>
    </row>
    <row r="285" spans="1:9" s="419" customFormat="1" ht="14.45" customHeight="1">
      <c r="A285" s="412" t="s">
        <v>2193</v>
      </c>
      <c r="B285" s="427"/>
      <c r="C285" s="409" t="s">
        <v>118</v>
      </c>
      <c r="D285" s="409" t="s">
        <v>2234</v>
      </c>
      <c r="E285" s="410">
        <v>205481.52024938833</v>
      </c>
      <c r="F285" s="428">
        <v>2.4049999999999998</v>
      </c>
      <c r="G285" s="410">
        <f t="shared" si="39"/>
        <v>494183.05619977886</v>
      </c>
      <c r="H285" s="424">
        <v>623.96459528614423</v>
      </c>
      <c r="I285" s="414">
        <f t="shared" si="40"/>
        <v>308352730.65896487</v>
      </c>
    </row>
    <row r="286" spans="1:9" s="419" customFormat="1" ht="14.45" customHeight="1">
      <c r="A286" s="412" t="s">
        <v>2194</v>
      </c>
      <c r="B286" s="427"/>
      <c r="C286" s="409" t="s">
        <v>118</v>
      </c>
      <c r="D286" s="409" t="s">
        <v>2234</v>
      </c>
      <c r="E286" s="410">
        <v>179803.44959720018</v>
      </c>
      <c r="F286" s="428">
        <v>2.4049999999999998</v>
      </c>
      <c r="G286" s="410">
        <f t="shared" si="39"/>
        <v>432427.29628126638</v>
      </c>
      <c r="H286" s="424">
        <v>623.96459528614423</v>
      </c>
      <c r="I286" s="414">
        <f t="shared" si="40"/>
        <v>269819322.91482198</v>
      </c>
    </row>
    <row r="287" spans="1:9" s="419" customFormat="1" ht="14.45" customHeight="1">
      <c r="A287" s="412" t="s">
        <v>2195</v>
      </c>
      <c r="B287" s="427"/>
      <c r="C287" s="409" t="s">
        <v>118</v>
      </c>
      <c r="D287" s="409" t="s">
        <v>2234</v>
      </c>
      <c r="E287" s="410">
        <v>189387.92674030346</v>
      </c>
      <c r="F287" s="428">
        <v>2.4049999999999998</v>
      </c>
      <c r="G287" s="410">
        <f t="shared" si="39"/>
        <v>455477.96381042979</v>
      </c>
      <c r="H287" s="424">
        <v>623.96459528614423</v>
      </c>
      <c r="I287" s="414">
        <f t="shared" si="40"/>
        <v>284202123.35073185</v>
      </c>
    </row>
    <row r="288" spans="1:9" s="419" customFormat="1" ht="14.45" customHeight="1">
      <c r="A288" s="412" t="s">
        <v>2196</v>
      </c>
      <c r="B288" s="427"/>
      <c r="C288" s="409" t="s">
        <v>118</v>
      </c>
      <c r="D288" s="409" t="s">
        <v>2234</v>
      </c>
      <c r="E288" s="410">
        <v>178811.58826418512</v>
      </c>
      <c r="F288" s="428">
        <v>2.4049999999999998</v>
      </c>
      <c r="G288" s="410">
        <f t="shared" si="39"/>
        <v>430041.86977536516</v>
      </c>
      <c r="H288" s="424">
        <v>623.96459528614423</v>
      </c>
      <c r="I288" s="414">
        <f t="shared" si="40"/>
        <v>268330901.23048246</v>
      </c>
    </row>
    <row r="289" spans="1:9" s="419" customFormat="1" ht="14.45" customHeight="1">
      <c r="A289" s="412" t="s">
        <v>2197</v>
      </c>
      <c r="B289" s="427"/>
      <c r="C289" s="409" t="s">
        <v>118</v>
      </c>
      <c r="D289" s="409" t="s">
        <v>2234</v>
      </c>
      <c r="E289" s="410">
        <v>207294.79970889437</v>
      </c>
      <c r="F289" s="428">
        <v>2.4049999999999998</v>
      </c>
      <c r="G289" s="410">
        <f t="shared" si="39"/>
        <v>498543.99329989089</v>
      </c>
      <c r="H289" s="424">
        <v>623.96459528614423</v>
      </c>
      <c r="I289" s="414">
        <f t="shared" si="40"/>
        <v>311073801.01170462</v>
      </c>
    </row>
    <row r="290" spans="1:9" s="419" customFormat="1" ht="14.45" customHeight="1">
      <c r="A290" s="412" t="s">
        <v>2198</v>
      </c>
      <c r="B290" s="427"/>
      <c r="C290" s="409" t="s">
        <v>118</v>
      </c>
      <c r="D290" s="409" t="s">
        <v>2234</v>
      </c>
      <c r="E290" s="410">
        <v>207466.93047191866</v>
      </c>
      <c r="F290" s="428">
        <v>2.4049999999999998</v>
      </c>
      <c r="G290" s="410">
        <f t="shared" si="39"/>
        <v>498957.96778496436</v>
      </c>
      <c r="H290" s="424">
        <v>623.96459528614423</v>
      </c>
      <c r="I290" s="414">
        <f t="shared" si="40"/>
        <v>311332106.43374228</v>
      </c>
    </row>
    <row r="291" spans="1:9" s="419" customFormat="1" ht="14.45" customHeight="1">
      <c r="A291" s="412" t="s">
        <v>2199</v>
      </c>
      <c r="B291" s="427"/>
      <c r="C291" s="409" t="s">
        <v>118</v>
      </c>
      <c r="D291" s="409" t="s">
        <v>2234</v>
      </c>
      <c r="E291" s="410">
        <v>227856.62094148513</v>
      </c>
      <c r="F291" s="428">
        <v>2.4049999999999998</v>
      </c>
      <c r="G291" s="410">
        <f t="shared" si="39"/>
        <v>547995.17336427164</v>
      </c>
      <c r="H291" s="424">
        <v>623.96459528614423</v>
      </c>
      <c r="I291" s="414">
        <f t="shared" si="40"/>
        <v>341929586.56699818</v>
      </c>
    </row>
    <row r="292" spans="1:9" s="419" customFormat="1" ht="14.45" customHeight="1">
      <c r="A292" s="407" t="s">
        <v>2239</v>
      </c>
      <c r="B292" s="427"/>
      <c r="C292" s="415" t="s">
        <v>118</v>
      </c>
      <c r="D292" s="415" t="s">
        <v>2234</v>
      </c>
      <c r="E292" s="416">
        <f>SUM(E280:E291)</f>
        <v>2414185</v>
      </c>
      <c r="F292" s="428"/>
      <c r="G292" s="416">
        <f>SUM(G280:G291)</f>
        <v>5806114.9250000007</v>
      </c>
      <c r="H292" s="424"/>
      <c r="I292" s="421">
        <f>SUM(I280:I291)</f>
        <v>3622810149.3624663</v>
      </c>
    </row>
    <row r="293" spans="1:9" s="419" customFormat="1" ht="14.45" customHeight="1">
      <c r="A293" s="407"/>
      <c r="B293" s="427"/>
      <c r="C293" s="415"/>
      <c r="D293" s="415"/>
      <c r="E293" s="416"/>
      <c r="F293" s="417"/>
      <c r="G293" s="416"/>
      <c r="H293" s="424"/>
      <c r="I293" s="421"/>
    </row>
    <row r="294" spans="1:9" s="419" customFormat="1" ht="14.45" customHeight="1">
      <c r="A294" s="412" t="s">
        <v>2204</v>
      </c>
      <c r="B294" s="427"/>
      <c r="C294" s="409" t="s">
        <v>118</v>
      </c>
      <c r="D294" s="409" t="s">
        <v>2234</v>
      </c>
      <c r="E294" s="410">
        <v>92701.07997524082</v>
      </c>
      <c r="F294" s="428">
        <v>2.4049999999999998</v>
      </c>
      <c r="G294" s="410">
        <f>+E294*F294</f>
        <v>222946.09734045414</v>
      </c>
      <c r="H294" s="424">
        <v>623.96459528614423</v>
      </c>
      <c r="I294" s="414">
        <f>+G294*H294</f>
        <v>139110471.39766178</v>
      </c>
    </row>
    <row r="295" spans="1:9" s="419" customFormat="1" ht="14.45" customHeight="1">
      <c r="A295" s="412" t="s">
        <v>2206</v>
      </c>
      <c r="B295" s="427"/>
      <c r="C295" s="409" t="s">
        <v>118</v>
      </c>
      <c r="D295" s="409" t="s">
        <v>2234</v>
      </c>
      <c r="E295" s="410">
        <v>87326.448051411309</v>
      </c>
      <c r="F295" s="428">
        <v>2.4049999999999998</v>
      </c>
      <c r="G295" s="410">
        <f t="shared" ref="G295:G305" si="41">+E295*F295</f>
        <v>210020.10756364418</v>
      </c>
      <c r="H295" s="424">
        <v>623.96459528614423</v>
      </c>
      <c r="I295" s="414">
        <f t="shared" ref="I295:I305" si="42">+G295*H295</f>
        <v>131045111.41790172</v>
      </c>
    </row>
    <row r="296" spans="1:9" s="419" customFormat="1" ht="14.45" customHeight="1">
      <c r="A296" s="412" t="s">
        <v>2207</v>
      </c>
      <c r="B296" s="427"/>
      <c r="C296" s="409" t="s">
        <v>118</v>
      </c>
      <c r="D296" s="409" t="s">
        <v>2234</v>
      </c>
      <c r="E296" s="410">
        <v>82494.777332484489</v>
      </c>
      <c r="F296" s="428">
        <v>2.4049999999999998</v>
      </c>
      <c r="G296" s="410">
        <f t="shared" si="41"/>
        <v>198399.93948462518</v>
      </c>
      <c r="H296" s="424">
        <v>623.96459528614423</v>
      </c>
      <c r="I296" s="414">
        <f t="shared" si="42"/>
        <v>123794537.94531965</v>
      </c>
    </row>
    <row r="297" spans="1:9" s="419" customFormat="1" ht="14.45" customHeight="1">
      <c r="A297" s="412" t="s">
        <v>2191</v>
      </c>
      <c r="B297" s="427"/>
      <c r="C297" s="409" t="s">
        <v>118</v>
      </c>
      <c r="D297" s="409" t="s">
        <v>2234</v>
      </c>
      <c r="E297" s="410">
        <v>75587.974864569813</v>
      </c>
      <c r="F297" s="428">
        <v>2.4049999999999998</v>
      </c>
      <c r="G297" s="410">
        <f t="shared" si="41"/>
        <v>181789.07954929039</v>
      </c>
      <c r="H297" s="424">
        <v>623.96459528614423</v>
      </c>
      <c r="I297" s="414">
        <f t="shared" si="42"/>
        <v>113429949.44841366</v>
      </c>
    </row>
    <row r="298" spans="1:9" s="419" customFormat="1" ht="14.45" customHeight="1">
      <c r="A298" s="412" t="s">
        <v>2192</v>
      </c>
      <c r="B298" s="427"/>
      <c r="C298" s="409" t="s">
        <v>118</v>
      </c>
      <c r="D298" s="409" t="s">
        <v>2234</v>
      </c>
      <c r="E298" s="410">
        <v>79764.81930496385</v>
      </c>
      <c r="F298" s="428">
        <v>2.4049999999999998</v>
      </c>
      <c r="G298" s="410">
        <f t="shared" si="41"/>
        <v>191834.39042843806</v>
      </c>
      <c r="H298" s="424">
        <v>623.96459528614423</v>
      </c>
      <c r="I298" s="414">
        <f t="shared" si="42"/>
        <v>119697867.78564453</v>
      </c>
    </row>
    <row r="299" spans="1:9" s="419" customFormat="1" ht="14.45" customHeight="1">
      <c r="A299" s="412" t="s">
        <v>2193</v>
      </c>
      <c r="B299" s="427"/>
      <c r="C299" s="409" t="s">
        <v>118</v>
      </c>
      <c r="D299" s="409" t="s">
        <v>2234</v>
      </c>
      <c r="E299" s="410">
        <v>84340.551047380955</v>
      </c>
      <c r="F299" s="428">
        <v>2.4049999999999998</v>
      </c>
      <c r="G299" s="410">
        <f t="shared" si="41"/>
        <v>202839.02526895117</v>
      </c>
      <c r="H299" s="424">
        <v>623.96459528614423</v>
      </c>
      <c r="I299" s="414">
        <f t="shared" si="42"/>
        <v>126564370.3101771</v>
      </c>
    </row>
    <row r="300" spans="1:9" s="419" customFormat="1" ht="14.45" customHeight="1">
      <c r="A300" s="412" t="s">
        <v>2194</v>
      </c>
      <c r="B300" s="427"/>
      <c r="C300" s="409" t="s">
        <v>118</v>
      </c>
      <c r="D300" s="409" t="s">
        <v>2234</v>
      </c>
      <c r="E300" s="410">
        <v>73800.904338466862</v>
      </c>
      <c r="F300" s="428">
        <v>2.4049999999999998</v>
      </c>
      <c r="G300" s="410">
        <f t="shared" si="41"/>
        <v>177491.17493401279</v>
      </c>
      <c r="H300" s="424">
        <v>623.96459528614423</v>
      </c>
      <c r="I300" s="414">
        <f t="shared" si="42"/>
        <v>110748209.13456352</v>
      </c>
    </row>
    <row r="301" spans="1:9" s="419" customFormat="1" ht="14.45" customHeight="1">
      <c r="A301" s="412" t="s">
        <v>2195</v>
      </c>
      <c r="B301" s="427"/>
      <c r="C301" s="409" t="s">
        <v>118</v>
      </c>
      <c r="D301" s="409" t="s">
        <v>2234</v>
      </c>
      <c r="E301" s="410">
        <v>77734.883816374509</v>
      </c>
      <c r="F301" s="428">
        <v>2.4049999999999998</v>
      </c>
      <c r="G301" s="410">
        <f t="shared" si="41"/>
        <v>186952.39557838067</v>
      </c>
      <c r="H301" s="424">
        <v>623.96459528614423</v>
      </c>
      <c r="I301" s="414">
        <f t="shared" si="42"/>
        <v>116651675.84483944</v>
      </c>
    </row>
    <row r="302" spans="1:9" s="419" customFormat="1" ht="14.45" customHeight="1">
      <c r="A302" s="412" t="s">
        <v>2196</v>
      </c>
      <c r="B302" s="427"/>
      <c r="C302" s="409" t="s">
        <v>118</v>
      </c>
      <c r="D302" s="409" t="s">
        <v>2234</v>
      </c>
      <c r="E302" s="410">
        <v>73393.791663382741</v>
      </c>
      <c r="F302" s="428">
        <v>2.4049999999999998</v>
      </c>
      <c r="G302" s="410">
        <f t="shared" si="41"/>
        <v>176512.06895043547</v>
      </c>
      <c r="H302" s="424">
        <v>623.96459528614423</v>
      </c>
      <c r="I302" s="414">
        <f t="shared" si="42"/>
        <v>110137281.66577846</v>
      </c>
    </row>
    <row r="303" spans="1:9" s="419" customFormat="1" ht="14.45" customHeight="1">
      <c r="A303" s="412" t="s">
        <v>2197</v>
      </c>
      <c r="B303" s="427"/>
      <c r="C303" s="409" t="s">
        <v>118</v>
      </c>
      <c r="D303" s="409" t="s">
        <v>2234</v>
      </c>
      <c r="E303" s="410">
        <v>85084.817435093209</v>
      </c>
      <c r="F303" s="428">
        <v>2.4049999999999998</v>
      </c>
      <c r="G303" s="410">
        <f t="shared" si="41"/>
        <v>204628.98593139916</v>
      </c>
      <c r="H303" s="424">
        <v>623.96459528614423</v>
      </c>
      <c r="I303" s="414">
        <f t="shared" si="42"/>
        <v>127681242.39049958</v>
      </c>
    </row>
    <row r="304" spans="1:9" s="419" customFormat="1" ht="14.45" customHeight="1">
      <c r="A304" s="412" t="s">
        <v>2198</v>
      </c>
      <c r="B304" s="427"/>
      <c r="C304" s="409" t="s">
        <v>118</v>
      </c>
      <c r="D304" s="409" t="s">
        <v>2234</v>
      </c>
      <c r="E304" s="410">
        <v>85155.469060543794</v>
      </c>
      <c r="F304" s="428">
        <v>2.4049999999999998</v>
      </c>
      <c r="G304" s="410">
        <f t="shared" si="41"/>
        <v>204798.90309060781</v>
      </c>
      <c r="H304" s="424">
        <v>623.96459528614423</v>
      </c>
      <c r="I304" s="414">
        <f t="shared" si="42"/>
        <v>127787264.68197738</v>
      </c>
    </row>
    <row r="305" spans="1:9" s="419" customFormat="1" ht="14.45" customHeight="1">
      <c r="A305" s="412" t="s">
        <v>2199</v>
      </c>
      <c r="B305" s="427"/>
      <c r="C305" s="409" t="s">
        <v>118</v>
      </c>
      <c r="D305" s="409" t="s">
        <v>2234</v>
      </c>
      <c r="E305" s="410">
        <v>93524.483110087676</v>
      </c>
      <c r="F305" s="428">
        <v>2.4049999999999998</v>
      </c>
      <c r="G305" s="410">
        <f t="shared" si="41"/>
        <v>224926.38187976085</v>
      </c>
      <c r="H305" s="424">
        <v>623.96459528614423</v>
      </c>
      <c r="I305" s="414">
        <f t="shared" si="42"/>
        <v>140346098.83878171</v>
      </c>
    </row>
    <row r="306" spans="1:9" s="419" customFormat="1" ht="14.45" customHeight="1">
      <c r="A306" s="407" t="s">
        <v>2240</v>
      </c>
      <c r="B306" s="427"/>
      <c r="C306" s="415" t="s">
        <v>118</v>
      </c>
      <c r="D306" s="415" t="s">
        <v>2234</v>
      </c>
      <c r="E306" s="416">
        <f>SUM(E294:E305)</f>
        <v>990910</v>
      </c>
      <c r="F306" s="428"/>
      <c r="G306" s="416">
        <f>SUM(G294:G305)</f>
        <v>2383138.5499999998</v>
      </c>
      <c r="H306" s="424"/>
      <c r="I306" s="421">
        <f>SUM(I294:I305)</f>
        <v>1486994080.8615584</v>
      </c>
    </row>
    <row r="307" spans="1:9" s="419" customFormat="1" ht="14.45" customHeight="1">
      <c r="A307" s="1483" t="s">
        <v>2241</v>
      </c>
      <c r="B307" s="1484"/>
      <c r="C307" s="1484"/>
      <c r="D307" s="1485"/>
      <c r="E307" s="434">
        <f>+E306+E292</f>
        <v>3405095</v>
      </c>
      <c r="F307" s="434"/>
      <c r="G307" s="434"/>
      <c r="H307" s="434"/>
      <c r="I307" s="434">
        <f>+I306+I292</f>
        <v>5109804230.2240248</v>
      </c>
    </row>
    <row r="308" spans="1:9" s="419" customFormat="1">
      <c r="A308" s="412" t="s">
        <v>2204</v>
      </c>
      <c r="B308" s="427" t="s">
        <v>665</v>
      </c>
      <c r="C308" s="409" t="s">
        <v>665</v>
      </c>
      <c r="D308" s="409" t="s">
        <v>2242</v>
      </c>
      <c r="E308" s="410">
        <v>675.01601960646519</v>
      </c>
      <c r="F308" s="428">
        <v>455.83420000000001</v>
      </c>
      <c r="G308" s="410">
        <f>+E308*F308</f>
        <v>307695.38728449738</v>
      </c>
      <c r="H308" s="424">
        <v>623.96459528614423</v>
      </c>
      <c r="I308" s="414">
        <f>+G308*H308</f>
        <v>191991027.79838482</v>
      </c>
    </row>
    <row r="309" spans="1:9" s="419" customFormat="1">
      <c r="A309" s="412" t="s">
        <v>2206</v>
      </c>
      <c r="B309" s="427" t="s">
        <v>665</v>
      </c>
      <c r="C309" s="409" t="s">
        <v>665</v>
      </c>
      <c r="D309" s="409" t="s">
        <v>2242</v>
      </c>
      <c r="E309" s="410">
        <v>779.43632294448344</v>
      </c>
      <c r="F309" s="428">
        <v>455.83420000000001</v>
      </c>
      <c r="G309" s="410">
        <f t="shared" ref="G309:G319" si="43">+E309*F309</f>
        <v>355293.73272034025</v>
      </c>
      <c r="H309" s="424">
        <v>623.96459528614423</v>
      </c>
      <c r="I309" s="414">
        <f t="shared" ref="I309:I319" si="44">+G309*H309</f>
        <v>221690710.14455059</v>
      </c>
    </row>
    <row r="310" spans="1:9" s="419" customFormat="1">
      <c r="A310" s="412" t="s">
        <v>2207</v>
      </c>
      <c r="B310" s="427" t="s">
        <v>665</v>
      </c>
      <c r="C310" s="409" t="s">
        <v>665</v>
      </c>
      <c r="D310" s="409" t="s">
        <v>2242</v>
      </c>
      <c r="E310" s="410">
        <v>756.2924632466619</v>
      </c>
      <c r="F310" s="428">
        <v>455.83420000000001</v>
      </c>
      <c r="G310" s="410">
        <f t="shared" si="43"/>
        <v>344743.96995007154</v>
      </c>
      <c r="H310" s="424">
        <v>623.96459528614423</v>
      </c>
      <c r="I310" s="414">
        <f t="shared" si="44"/>
        <v>215108031.68723506</v>
      </c>
    </row>
    <row r="311" spans="1:9" s="419" customFormat="1">
      <c r="A311" s="412" t="s">
        <v>2191</v>
      </c>
      <c r="B311" s="427" t="s">
        <v>665</v>
      </c>
      <c r="C311" s="409" t="s">
        <v>665</v>
      </c>
      <c r="D311" s="409" t="s">
        <v>2242</v>
      </c>
      <c r="E311" s="410">
        <v>652.88810808151788</v>
      </c>
      <c r="F311" s="428">
        <v>455.83420000000001</v>
      </c>
      <c r="G311" s="410">
        <f t="shared" si="43"/>
        <v>297608.72843685222</v>
      </c>
      <c r="H311" s="424">
        <v>623.96459528614423</v>
      </c>
      <c r="I311" s="414">
        <f t="shared" si="44"/>
        <v>185697309.79272449</v>
      </c>
    </row>
    <row r="312" spans="1:9" s="419" customFormat="1">
      <c r="A312" s="412" t="s">
        <v>2192</v>
      </c>
      <c r="B312" s="427" t="s">
        <v>665</v>
      </c>
      <c r="C312" s="409" t="s">
        <v>665</v>
      </c>
      <c r="D312" s="409" t="s">
        <v>2242</v>
      </c>
      <c r="E312" s="410">
        <v>808.43611380885443</v>
      </c>
      <c r="F312" s="428">
        <v>455.83420000000001</v>
      </c>
      <c r="G312" s="410">
        <f t="shared" si="43"/>
        <v>368512.82918916811</v>
      </c>
      <c r="H312" s="424">
        <v>623.96459528614423</v>
      </c>
      <c r="I312" s="414">
        <f t="shared" si="44"/>
        <v>229938958.32277128</v>
      </c>
    </row>
    <row r="313" spans="1:9" s="419" customFormat="1">
      <c r="A313" s="412" t="s">
        <v>2193</v>
      </c>
      <c r="B313" s="427" t="s">
        <v>665</v>
      </c>
      <c r="C313" s="409" t="s">
        <v>665</v>
      </c>
      <c r="D313" s="409" t="s">
        <v>2242</v>
      </c>
      <c r="E313" s="410">
        <v>1014.7075069922698</v>
      </c>
      <c r="F313" s="428">
        <v>455.83420000000001</v>
      </c>
      <c r="G313" s="410">
        <f t="shared" si="43"/>
        <v>462538.3846838157</v>
      </c>
      <c r="H313" s="424">
        <v>623.96459528614423</v>
      </c>
      <c r="I313" s="414">
        <f t="shared" si="44"/>
        <v>288607576.00354397</v>
      </c>
    </row>
    <row r="314" spans="1:9" s="419" customFormat="1">
      <c r="A314" s="412" t="s">
        <v>2194</v>
      </c>
      <c r="B314" s="427" t="s">
        <v>665</v>
      </c>
      <c r="C314" s="409" t="s">
        <v>665</v>
      </c>
      <c r="D314" s="409" t="s">
        <v>2242</v>
      </c>
      <c r="E314" s="410">
        <v>549.56219768095571</v>
      </c>
      <c r="F314" s="428">
        <v>455.83420000000001</v>
      </c>
      <c r="G314" s="410">
        <f t="shared" si="43"/>
        <v>250509.24473014032</v>
      </c>
      <c r="H314" s="424">
        <v>623.96459528614423</v>
      </c>
      <c r="I314" s="414">
        <f t="shared" si="44"/>
        <v>156308899.50347966</v>
      </c>
    </row>
    <row r="315" spans="1:9" s="419" customFormat="1">
      <c r="A315" s="412" t="s">
        <v>2195</v>
      </c>
      <c r="B315" s="427" t="s">
        <v>665</v>
      </c>
      <c r="C315" s="409" t="s">
        <v>665</v>
      </c>
      <c r="D315" s="409" t="s">
        <v>2242</v>
      </c>
      <c r="E315" s="410">
        <v>275.95806521433587</v>
      </c>
      <c r="F315" s="428">
        <v>455.83420000000001</v>
      </c>
      <c r="G315" s="410">
        <f t="shared" si="43"/>
        <v>125791.12389052463</v>
      </c>
      <c r="H315" s="424">
        <v>623.96459528614423</v>
      </c>
      <c r="I315" s="414">
        <f t="shared" si="44"/>
        <v>78489207.708940431</v>
      </c>
    </row>
    <row r="316" spans="1:9" s="419" customFormat="1">
      <c r="A316" s="412" t="s">
        <v>2196</v>
      </c>
      <c r="B316" s="427" t="s">
        <v>665</v>
      </c>
      <c r="C316" s="409" t="s">
        <v>665</v>
      </c>
      <c r="D316" s="409" t="s">
        <v>2242</v>
      </c>
      <c r="E316" s="410">
        <v>344.47219444834855</v>
      </c>
      <c r="F316" s="428">
        <v>455.83420000000001</v>
      </c>
      <c r="G316" s="410">
        <f t="shared" si="43"/>
        <v>157022.20717860741</v>
      </c>
      <c r="H316" s="424">
        <v>623.96459528614423</v>
      </c>
      <c r="I316" s="414">
        <f t="shared" si="44"/>
        <v>97976297.953136861</v>
      </c>
    </row>
    <row r="317" spans="1:9" s="419" customFormat="1">
      <c r="A317" s="412" t="s">
        <v>2197</v>
      </c>
      <c r="B317" s="427" t="s">
        <v>665</v>
      </c>
      <c r="C317" s="409" t="s">
        <v>665</v>
      </c>
      <c r="D317" s="409" t="s">
        <v>2242</v>
      </c>
      <c r="E317" s="410">
        <v>714.72057178496141</v>
      </c>
      <c r="F317" s="428">
        <v>455.83420000000001</v>
      </c>
      <c r="G317" s="410">
        <f t="shared" si="43"/>
        <v>325794.08006314049</v>
      </c>
      <c r="H317" s="424">
        <v>623.96459528614423</v>
      </c>
      <c r="I317" s="414">
        <f t="shared" si="44"/>
        <v>203283971.31321913</v>
      </c>
    </row>
    <row r="318" spans="1:9" s="419" customFormat="1">
      <c r="A318" s="412" t="s">
        <v>2198</v>
      </c>
      <c r="B318" s="427" t="s">
        <v>665</v>
      </c>
      <c r="C318" s="409" t="s">
        <v>665</v>
      </c>
      <c r="D318" s="409" t="s">
        <v>2242</v>
      </c>
      <c r="E318" s="410">
        <v>857.6554851018974</v>
      </c>
      <c r="F318" s="428">
        <v>455.83420000000001</v>
      </c>
      <c r="G318" s="410">
        <f t="shared" si="43"/>
        <v>390948.70192703535</v>
      </c>
      <c r="H318" s="424">
        <v>623.96459528614423</v>
      </c>
      <c r="I318" s="414">
        <f t="shared" si="44"/>
        <v>243938148.57554606</v>
      </c>
    </row>
    <row r="319" spans="1:9" s="419" customFormat="1">
      <c r="A319" s="412" t="s">
        <v>2199</v>
      </c>
      <c r="B319" s="427" t="s">
        <v>665</v>
      </c>
      <c r="C319" s="409" t="s">
        <v>665</v>
      </c>
      <c r="D319" s="409" t="s">
        <v>2242</v>
      </c>
      <c r="E319" s="410">
        <v>964.08822104708361</v>
      </c>
      <c r="F319" s="428">
        <v>455.83420000000001</v>
      </c>
      <c r="G319" s="410">
        <f t="shared" si="43"/>
        <v>439464.38297042053</v>
      </c>
      <c r="H319" s="424">
        <v>623.96459528614423</v>
      </c>
      <c r="I319" s="414">
        <f t="shared" si="44"/>
        <v>274210215.86281353</v>
      </c>
    </row>
    <row r="320" spans="1:9" s="419" customFormat="1">
      <c r="A320" s="412" t="s">
        <v>2243</v>
      </c>
      <c r="B320" s="427"/>
      <c r="C320" s="415" t="s">
        <v>665</v>
      </c>
      <c r="D320" s="415" t="s">
        <v>2242</v>
      </c>
      <c r="E320" s="436">
        <f>SUM(E308:E319)</f>
        <v>8393.2332699578365</v>
      </c>
      <c r="F320" s="436"/>
      <c r="G320" s="436">
        <f>SUM(G308:G319)</f>
        <v>3825922.773024614</v>
      </c>
      <c r="H320" s="436"/>
      <c r="I320" s="436">
        <f t="shared" ref="I320" si="45">SUM(I308:I319)</f>
        <v>2387240354.6663461</v>
      </c>
    </row>
    <row r="321" spans="1:9" s="419" customFormat="1">
      <c r="A321" s="412"/>
      <c r="B321" s="427"/>
      <c r="C321" s="409"/>
      <c r="D321" s="409"/>
      <c r="E321" s="410"/>
      <c r="F321" s="428"/>
      <c r="G321" s="416"/>
      <c r="H321" s="424"/>
      <c r="I321" s="414"/>
    </row>
    <row r="322" spans="1:9" s="419" customFormat="1">
      <c r="A322" s="412" t="s">
        <v>2204</v>
      </c>
      <c r="B322" s="427" t="s">
        <v>665</v>
      </c>
      <c r="C322" s="409" t="s">
        <v>665</v>
      </c>
      <c r="D322" s="409" t="s">
        <v>2242</v>
      </c>
      <c r="E322" s="410">
        <v>106.32326676036543</v>
      </c>
      <c r="F322" s="428">
        <v>455.83420000000001</v>
      </c>
      <c r="G322" s="410">
        <f>+E322*F322</f>
        <v>48465.781245097765</v>
      </c>
      <c r="H322" s="424">
        <v>623.96459528614423</v>
      </c>
      <c r="I322" s="414">
        <f>+G322*H322</f>
        <v>30240931.579824228</v>
      </c>
    </row>
    <row r="323" spans="1:9" s="419" customFormat="1">
      <c r="A323" s="412" t="s">
        <v>2206</v>
      </c>
      <c r="B323" s="427" t="s">
        <v>665</v>
      </c>
      <c r="C323" s="409" t="s">
        <v>665</v>
      </c>
      <c r="D323" s="409" t="s">
        <v>2242</v>
      </c>
      <c r="E323" s="410">
        <v>122.77073977512299</v>
      </c>
      <c r="F323" s="428">
        <v>455.83420000000001</v>
      </c>
      <c r="G323" s="410">
        <f t="shared" ref="G323:G333" si="46">+E323*F323</f>
        <v>55963.10194880137</v>
      </c>
      <c r="H323" s="424">
        <v>623.96459528614423</v>
      </c>
      <c r="I323" s="414">
        <f t="shared" ref="I323:I333" si="47">+G323*H323</f>
        <v>34918994.258441076</v>
      </c>
    </row>
    <row r="324" spans="1:9" s="419" customFormat="1">
      <c r="A324" s="412" t="s">
        <v>2207</v>
      </c>
      <c r="B324" s="427" t="s">
        <v>665</v>
      </c>
      <c r="C324" s="409" t="s">
        <v>665</v>
      </c>
      <c r="D324" s="409" t="s">
        <v>2242</v>
      </c>
      <c r="E324" s="410">
        <v>119.12529922698523</v>
      </c>
      <c r="F324" s="428">
        <v>455.83420000000001</v>
      </c>
      <c r="G324" s="410">
        <f t="shared" si="46"/>
        <v>54301.385472893431</v>
      </c>
      <c r="H324" s="424">
        <v>623.96459528614423</v>
      </c>
      <c r="I324" s="414">
        <f t="shared" si="47"/>
        <v>33882142.01007086</v>
      </c>
    </row>
    <row r="325" spans="1:9" s="419" customFormat="1">
      <c r="A325" s="412" t="s">
        <v>2191</v>
      </c>
      <c r="B325" s="427" t="s">
        <v>665</v>
      </c>
      <c r="C325" s="409" t="s">
        <v>665</v>
      </c>
      <c r="D325" s="409" t="s">
        <v>2242</v>
      </c>
      <c r="E325" s="410">
        <v>102.83785045678144</v>
      </c>
      <c r="F325" s="428">
        <v>455.83420000000001</v>
      </c>
      <c r="G325" s="410">
        <f t="shared" si="46"/>
        <v>46877.009292686605</v>
      </c>
      <c r="H325" s="424">
        <v>623.96459528614423</v>
      </c>
      <c r="I325" s="414">
        <f t="shared" si="47"/>
        <v>29249594.131536022</v>
      </c>
    </row>
    <row r="326" spans="1:9" s="419" customFormat="1">
      <c r="A326" s="412" t="s">
        <v>2192</v>
      </c>
      <c r="B326" s="427" t="s">
        <v>665</v>
      </c>
      <c r="C326" s="409" t="s">
        <v>665</v>
      </c>
      <c r="D326" s="409" t="s">
        <v>2242</v>
      </c>
      <c r="E326" s="410">
        <v>127.33856099789178</v>
      </c>
      <c r="F326" s="428">
        <v>455.83420000000001</v>
      </c>
      <c r="G326" s="410">
        <f t="shared" si="46"/>
        <v>58045.2710816252</v>
      </c>
      <c r="H326" s="424">
        <v>623.96459528614423</v>
      </c>
      <c r="I326" s="414">
        <f t="shared" si="47"/>
        <v>36218194.078720801</v>
      </c>
    </row>
    <row r="327" spans="1:9" s="419" customFormat="1">
      <c r="A327" s="412" t="s">
        <v>2193</v>
      </c>
      <c r="B327" s="427" t="s">
        <v>665</v>
      </c>
      <c r="C327" s="409" t="s">
        <v>665</v>
      </c>
      <c r="D327" s="409" t="s">
        <v>2242</v>
      </c>
      <c r="E327" s="410">
        <v>159.82882452565005</v>
      </c>
      <c r="F327" s="428">
        <v>455.83420000000001</v>
      </c>
      <c r="G327" s="410">
        <f t="shared" si="46"/>
        <v>72855.444364590076</v>
      </c>
      <c r="H327" s="424">
        <v>623.96459528614423</v>
      </c>
      <c r="I327" s="414">
        <f t="shared" si="47"/>
        <v>45459217.857343644</v>
      </c>
    </row>
    <row r="328" spans="1:9" s="419" customFormat="1">
      <c r="A328" s="412" t="s">
        <v>2194</v>
      </c>
      <c r="B328" s="427" t="s">
        <v>665</v>
      </c>
      <c r="C328" s="409" t="s">
        <v>665</v>
      </c>
      <c r="D328" s="409" t="s">
        <v>2242</v>
      </c>
      <c r="E328" s="410">
        <v>86.562757695010546</v>
      </c>
      <c r="F328" s="428">
        <v>455.83420000000001</v>
      </c>
      <c r="G328" s="410">
        <f t="shared" si="46"/>
        <v>39458.265403698977</v>
      </c>
      <c r="H328" s="424">
        <v>623.96459528614423</v>
      </c>
      <c r="I328" s="414">
        <f t="shared" si="47"/>
        <v>24620560.603312299</v>
      </c>
    </row>
    <row r="329" spans="1:9" s="419" customFormat="1">
      <c r="A329" s="412" t="s">
        <v>2195</v>
      </c>
      <c r="B329" s="427" t="s">
        <v>665</v>
      </c>
      <c r="C329" s="409" t="s">
        <v>665</v>
      </c>
      <c r="D329" s="409" t="s">
        <v>2242</v>
      </c>
      <c r="E329" s="410">
        <v>43.466765425158115</v>
      </c>
      <c r="F329" s="428">
        <v>455.83420000000001</v>
      </c>
      <c r="G329" s="410">
        <f t="shared" si="46"/>
        <v>19813.638244164609</v>
      </c>
      <c r="H329" s="424">
        <v>623.96459528614423</v>
      </c>
      <c r="I329" s="414">
        <f t="shared" si="47"/>
        <v>12363008.76816624</v>
      </c>
    </row>
    <row r="330" spans="1:9" s="419" customFormat="1">
      <c r="A330" s="412" t="s">
        <v>2196</v>
      </c>
      <c r="B330" s="427" t="s">
        <v>665</v>
      </c>
      <c r="C330" s="409" t="s">
        <v>665</v>
      </c>
      <c r="D330" s="409" t="s">
        <v>2242</v>
      </c>
      <c r="E330" s="410">
        <v>54.258577512297961</v>
      </c>
      <c r="F330" s="428">
        <v>455.83420000000001</v>
      </c>
      <c r="G330" s="410">
        <f t="shared" si="46"/>
        <v>24732.915273456332</v>
      </c>
      <c r="H330" s="424">
        <v>623.96459528614423</v>
      </c>
      <c r="I330" s="414">
        <f t="shared" si="47"/>
        <v>15432463.468848675</v>
      </c>
    </row>
    <row r="331" spans="1:9" s="419" customFormat="1">
      <c r="A331" s="412" t="s">
        <v>2197</v>
      </c>
      <c r="B331" s="427" t="s">
        <v>665</v>
      </c>
      <c r="C331" s="409" t="s">
        <v>665</v>
      </c>
      <c r="D331" s="409" t="s">
        <v>2242</v>
      </c>
      <c r="E331" s="410">
        <v>112.57721862262827</v>
      </c>
      <c r="F331" s="428">
        <v>455.83420000000001</v>
      </c>
      <c r="G331" s="410">
        <f t="shared" si="46"/>
        <v>51316.546389070856</v>
      </c>
      <c r="H331" s="424">
        <v>623.96459528614423</v>
      </c>
      <c r="I331" s="414">
        <f t="shared" si="47"/>
        <v>32019708.099139243</v>
      </c>
    </row>
    <row r="332" spans="1:9" s="419" customFormat="1">
      <c r="A332" s="412" t="s">
        <v>2198</v>
      </c>
      <c r="B332" s="427" t="s">
        <v>665</v>
      </c>
      <c r="C332" s="409" t="s">
        <v>665</v>
      </c>
      <c r="D332" s="409" t="s">
        <v>2242</v>
      </c>
      <c r="E332" s="410">
        <v>135.09121307097683</v>
      </c>
      <c r="F332" s="428">
        <v>455.83420000000001</v>
      </c>
      <c r="G332" s="410">
        <f t="shared" si="46"/>
        <v>61579.195037238271</v>
      </c>
      <c r="H332" s="424">
        <v>623.96459528614423</v>
      </c>
      <c r="I332" s="414">
        <f t="shared" si="47"/>
        <v>38423237.509456918</v>
      </c>
    </row>
    <row r="333" spans="1:9" s="419" customFormat="1">
      <c r="A333" s="412" t="s">
        <v>2199</v>
      </c>
      <c r="B333" s="427" t="s">
        <v>665</v>
      </c>
      <c r="C333" s="409" t="s">
        <v>665</v>
      </c>
      <c r="D333" s="409" t="s">
        <v>2242</v>
      </c>
      <c r="E333" s="410">
        <v>151.85566879831342</v>
      </c>
      <c r="F333" s="428">
        <v>455.83420000000001</v>
      </c>
      <c r="G333" s="410">
        <f t="shared" si="46"/>
        <v>69221.007302144164</v>
      </c>
      <c r="H333" s="424">
        <v>623.96459528614423</v>
      </c>
      <c r="I333" s="414">
        <f t="shared" si="47"/>
        <v>43191457.806581616</v>
      </c>
    </row>
    <row r="334" spans="1:9" s="419" customFormat="1">
      <c r="A334" s="412" t="s">
        <v>2244</v>
      </c>
      <c r="B334" s="427"/>
      <c r="C334" s="409"/>
      <c r="D334" s="415" t="s">
        <v>2242</v>
      </c>
      <c r="E334" s="416">
        <f>SUM(E322:E333)</f>
        <v>1322.0367428671821</v>
      </c>
      <c r="F334" s="416"/>
      <c r="G334" s="436">
        <f>SUM(G322:G333)</f>
        <v>602629.5610554677</v>
      </c>
      <c r="H334" s="416"/>
      <c r="I334" s="416">
        <f t="shared" ref="I334" si="48">SUM(I322:I333)</f>
        <v>376019510.17144161</v>
      </c>
    </row>
    <row r="335" spans="1:9" s="419" customFormat="1">
      <c r="A335" s="412"/>
      <c r="B335" s="427"/>
      <c r="C335" s="409"/>
      <c r="D335" s="415"/>
      <c r="E335" s="416"/>
      <c r="F335" s="416"/>
      <c r="G335" s="436"/>
      <c r="H335" s="416"/>
      <c r="I335" s="416"/>
    </row>
    <row r="336" spans="1:9" s="419" customFormat="1" ht="14.45" customHeight="1">
      <c r="A336" s="1483" t="s">
        <v>2245</v>
      </c>
      <c r="B336" s="1484"/>
      <c r="C336" s="1484"/>
      <c r="D336" s="1485"/>
      <c r="E336" s="434">
        <f>+E334+E320</f>
        <v>9715.2700128250181</v>
      </c>
      <c r="F336" s="434"/>
      <c r="G336" s="434">
        <f>+G334+G320</f>
        <v>4428552.3340800814</v>
      </c>
      <c r="H336" s="434"/>
      <c r="I336" s="434">
        <f>+I334+I320</f>
        <v>2763259864.8377876</v>
      </c>
    </row>
    <row r="337" spans="1:9">
      <c r="A337" s="412" t="s">
        <v>2204</v>
      </c>
      <c r="B337" s="409"/>
      <c r="C337" s="409" t="s">
        <v>129</v>
      </c>
      <c r="D337" s="409" t="s">
        <v>2234</v>
      </c>
      <c r="E337" s="410">
        <v>13567.2</v>
      </c>
      <c r="F337" s="428">
        <v>12.631662042111293</v>
      </c>
      <c r="G337" s="410">
        <f>E337*F337</f>
        <v>171376.28525773235</v>
      </c>
      <c r="H337" s="425">
        <v>623.96459528614423</v>
      </c>
      <c r="I337" s="414">
        <f>G337*H337</f>
        <v>106932734.47248377</v>
      </c>
    </row>
    <row r="338" spans="1:9">
      <c r="A338" s="412" t="s">
        <v>2206</v>
      </c>
      <c r="B338" s="409"/>
      <c r="C338" s="409" t="s">
        <v>129</v>
      </c>
      <c r="D338" s="409" t="s">
        <v>2234</v>
      </c>
      <c r="E338" s="410">
        <v>12832</v>
      </c>
      <c r="F338" s="428">
        <v>12.631662042111293</v>
      </c>
      <c r="G338" s="410">
        <f t="shared" ref="G338:G348" si="49">E338*F338</f>
        <v>162089.48732437211</v>
      </c>
      <c r="H338" s="425">
        <v>623.96459528614423</v>
      </c>
      <c r="I338" s="414">
        <f t="shared" ref="I338:I348" si="50">G338*H338</f>
        <v>101138101.35849045</v>
      </c>
    </row>
    <row r="339" spans="1:9">
      <c r="A339" s="412" t="s">
        <v>2207</v>
      </c>
      <c r="B339" s="409"/>
      <c r="C339" s="409" t="s">
        <v>129</v>
      </c>
      <c r="D339" s="409" t="s">
        <v>2234</v>
      </c>
      <c r="E339" s="410">
        <v>13331.2</v>
      </c>
      <c r="F339" s="428">
        <v>12.631662042111293</v>
      </c>
      <c r="G339" s="410">
        <f t="shared" si="49"/>
        <v>168395.21301579408</v>
      </c>
      <c r="H339" s="425">
        <v>623.96459528614423</v>
      </c>
      <c r="I339" s="414">
        <f t="shared" si="50"/>
        <v>105072650.93752401</v>
      </c>
    </row>
    <row r="340" spans="1:9">
      <c r="A340" s="412" t="s">
        <v>2191</v>
      </c>
      <c r="B340" s="409"/>
      <c r="C340" s="409" t="s">
        <v>129</v>
      </c>
      <c r="D340" s="409" t="s">
        <v>2234</v>
      </c>
      <c r="E340" s="410">
        <v>14047.2</v>
      </c>
      <c r="F340" s="428">
        <v>12.631662042111293</v>
      </c>
      <c r="G340" s="410">
        <f t="shared" si="49"/>
        <v>177439.48303794576</v>
      </c>
      <c r="H340" s="425">
        <v>623.96459528614423</v>
      </c>
      <c r="I340" s="414">
        <f t="shared" si="50"/>
        <v>110715955.22155447</v>
      </c>
    </row>
    <row r="341" spans="1:9">
      <c r="A341" s="412" t="s">
        <v>2192</v>
      </c>
      <c r="B341" s="409"/>
      <c r="C341" s="409" t="s">
        <v>129</v>
      </c>
      <c r="D341" s="409" t="s">
        <v>2234</v>
      </c>
      <c r="E341" s="410">
        <v>13497.6</v>
      </c>
      <c r="F341" s="428">
        <v>12.631662042111293</v>
      </c>
      <c r="G341" s="410">
        <f t="shared" si="49"/>
        <v>170497.1215796014</v>
      </c>
      <c r="H341" s="425">
        <v>623.96459528614423</v>
      </c>
      <c r="I341" s="414">
        <f t="shared" si="50"/>
        <v>106384167.46386851</v>
      </c>
    </row>
    <row r="342" spans="1:9">
      <c r="A342" s="412" t="s">
        <v>2193</v>
      </c>
      <c r="B342" s="409"/>
      <c r="C342" s="409" t="s">
        <v>129</v>
      </c>
      <c r="D342" s="409" t="s">
        <v>2234</v>
      </c>
      <c r="E342" s="410">
        <v>13262.4</v>
      </c>
      <c r="F342" s="428">
        <v>12.631662042111293</v>
      </c>
      <c r="G342" s="410">
        <f t="shared" si="49"/>
        <v>167526.1546672968</v>
      </c>
      <c r="H342" s="425">
        <v>623.96459528614423</v>
      </c>
      <c r="I342" s="414">
        <f t="shared" si="50"/>
        <v>104530389.29682384</v>
      </c>
    </row>
    <row r="343" spans="1:9">
      <c r="A343" s="412" t="s">
        <v>2194</v>
      </c>
      <c r="B343" s="409"/>
      <c r="C343" s="409" t="s">
        <v>129</v>
      </c>
      <c r="D343" s="409" t="s">
        <v>2234</v>
      </c>
      <c r="E343" s="410">
        <v>13824</v>
      </c>
      <c r="F343" s="428">
        <v>12.631662042111293</v>
      </c>
      <c r="G343" s="410">
        <f t="shared" si="49"/>
        <v>174620.09607014651</v>
      </c>
      <c r="H343" s="425">
        <v>623.96459528614423</v>
      </c>
      <c r="I343" s="414">
        <f t="shared" si="50"/>
        <v>108956757.57323658</v>
      </c>
    </row>
    <row r="344" spans="1:9">
      <c r="A344" s="412" t="s">
        <v>2195</v>
      </c>
      <c r="B344" s="409"/>
      <c r="C344" s="409" t="s">
        <v>129</v>
      </c>
      <c r="D344" s="409" t="s">
        <v>2234</v>
      </c>
      <c r="E344" s="410">
        <v>13704</v>
      </c>
      <c r="F344" s="428">
        <v>12.631662042111293</v>
      </c>
      <c r="G344" s="410">
        <f t="shared" si="49"/>
        <v>173104.29662509315</v>
      </c>
      <c r="H344" s="425">
        <v>623.96459528614423</v>
      </c>
      <c r="I344" s="414">
        <f t="shared" si="50"/>
        <v>108010952.38596891</v>
      </c>
    </row>
    <row r="345" spans="1:9">
      <c r="A345" s="412" t="s">
        <v>2196</v>
      </c>
      <c r="B345" s="408"/>
      <c r="C345" s="409" t="s">
        <v>129</v>
      </c>
      <c r="D345" s="409" t="s">
        <v>2234</v>
      </c>
      <c r="E345" s="410">
        <v>13326.4</v>
      </c>
      <c r="F345" s="428">
        <v>12.631662042111293</v>
      </c>
      <c r="G345" s="410">
        <f t="shared" si="49"/>
        <v>168334.58103799191</v>
      </c>
      <c r="H345" s="425">
        <v>623.96459528614423</v>
      </c>
      <c r="I345" s="414">
        <f t="shared" si="50"/>
        <v>105034818.73003328</v>
      </c>
    </row>
    <row r="346" spans="1:9">
      <c r="A346" s="412" t="s">
        <v>2197</v>
      </c>
      <c r="B346" s="408"/>
      <c r="C346" s="409" t="s">
        <v>129</v>
      </c>
      <c r="D346" s="409" t="s">
        <v>2234</v>
      </c>
      <c r="E346" s="410">
        <v>14428</v>
      </c>
      <c r="F346" s="428">
        <v>12.631662042111293</v>
      </c>
      <c r="G346" s="410">
        <f t="shared" si="49"/>
        <v>182249.61994358173</v>
      </c>
      <c r="H346" s="425">
        <v>623.96459528614423</v>
      </c>
      <c r="I346" s="414">
        <f t="shared" si="50"/>
        <v>113717310.34915057</v>
      </c>
    </row>
    <row r="347" spans="1:9">
      <c r="A347" s="412" t="s">
        <v>2198</v>
      </c>
      <c r="B347" s="408"/>
      <c r="C347" s="409" t="s">
        <v>129</v>
      </c>
      <c r="D347" s="409" t="s">
        <v>2234</v>
      </c>
      <c r="E347" s="410">
        <v>14383.2</v>
      </c>
      <c r="F347" s="428">
        <v>12.631662042111293</v>
      </c>
      <c r="G347" s="410">
        <f t="shared" si="49"/>
        <v>181683.72148409515</v>
      </c>
      <c r="H347" s="425">
        <v>623.96459528614423</v>
      </c>
      <c r="I347" s="414">
        <f t="shared" si="50"/>
        <v>113364209.74590398</v>
      </c>
    </row>
    <row r="348" spans="1:9">
      <c r="A348" s="412" t="s">
        <v>2199</v>
      </c>
      <c r="B348" s="427"/>
      <c r="C348" s="409" t="s">
        <v>129</v>
      </c>
      <c r="D348" s="409" t="s">
        <v>2234</v>
      </c>
      <c r="E348" s="410">
        <v>15072</v>
      </c>
      <c r="F348" s="428">
        <v>12.631662042111293</v>
      </c>
      <c r="G348" s="410">
        <f t="shared" si="49"/>
        <v>190384.4102987014</v>
      </c>
      <c r="H348" s="425">
        <v>623.96459528614423</v>
      </c>
      <c r="I348" s="414">
        <f t="shared" si="50"/>
        <v>118793131.52082045</v>
      </c>
    </row>
    <row r="349" spans="1:9">
      <c r="A349" s="407" t="s">
        <v>2246</v>
      </c>
      <c r="B349" s="427"/>
      <c r="C349" s="415"/>
      <c r="D349" s="415"/>
      <c r="E349" s="416">
        <f>SUM(E337:E348)</f>
        <v>165275.20000000001</v>
      </c>
      <c r="F349" s="416"/>
      <c r="G349" s="416">
        <f t="shared" ref="G349:I349" si="51">SUM(G337:G348)</f>
        <v>2087700.4703423523</v>
      </c>
      <c r="H349" s="416"/>
      <c r="I349" s="416">
        <f t="shared" si="51"/>
        <v>1302651179.0558589</v>
      </c>
    </row>
    <row r="350" spans="1:9">
      <c r="A350" s="412" t="s">
        <v>2204</v>
      </c>
      <c r="B350" s="409"/>
      <c r="C350" s="409" t="s">
        <v>129</v>
      </c>
      <c r="D350" s="409" t="s">
        <v>2234</v>
      </c>
      <c r="E350" s="410">
        <v>7801.1399999999994</v>
      </c>
      <c r="F350" s="428">
        <v>12.631662042111293</v>
      </c>
      <c r="G350" s="410">
        <f t="shared" ref="G350:G361" si="52">E350*F350</f>
        <v>98541.364023196089</v>
      </c>
      <c r="H350" s="425">
        <v>623.96459528614423</v>
      </c>
      <c r="I350" s="414">
        <f t="shared" ref="I350:I361" si="53">G350*H350</f>
        <v>61486322.321678162</v>
      </c>
    </row>
    <row r="351" spans="1:9">
      <c r="A351" s="412" t="s">
        <v>2206</v>
      </c>
      <c r="B351" s="409"/>
      <c r="C351" s="409" t="s">
        <v>129</v>
      </c>
      <c r="D351" s="409" t="s">
        <v>2234</v>
      </c>
      <c r="E351" s="410">
        <v>7378.4000000000005</v>
      </c>
      <c r="F351" s="428">
        <v>12.631662042111293</v>
      </c>
      <c r="G351" s="410">
        <f t="shared" si="52"/>
        <v>93201.455211513967</v>
      </c>
      <c r="H351" s="425">
        <v>623.96459528614423</v>
      </c>
      <c r="I351" s="414">
        <f t="shared" si="53"/>
        <v>58154408.281132013</v>
      </c>
    </row>
    <row r="352" spans="1:9">
      <c r="A352" s="412" t="s">
        <v>2207</v>
      </c>
      <c r="B352" s="409"/>
      <c r="C352" s="409" t="s">
        <v>129</v>
      </c>
      <c r="D352" s="409" t="s">
        <v>2234</v>
      </c>
      <c r="E352" s="410">
        <v>7665.44</v>
      </c>
      <c r="F352" s="428">
        <v>12.631662042111293</v>
      </c>
      <c r="G352" s="410">
        <f t="shared" si="52"/>
        <v>96827.247484081585</v>
      </c>
      <c r="H352" s="425">
        <v>623.96459528614423</v>
      </c>
      <c r="I352" s="414">
        <f t="shared" si="53"/>
        <v>60416774.289076291</v>
      </c>
    </row>
    <row r="353" spans="1:9">
      <c r="A353" s="412" t="s">
        <v>2191</v>
      </c>
      <c r="B353" s="409"/>
      <c r="C353" s="409" t="s">
        <v>129</v>
      </c>
      <c r="D353" s="409" t="s">
        <v>2234</v>
      </c>
      <c r="E353" s="410">
        <v>8077.1399999999994</v>
      </c>
      <c r="F353" s="428">
        <v>12.631662042111293</v>
      </c>
      <c r="G353" s="410">
        <f t="shared" si="52"/>
        <v>102027.7027468188</v>
      </c>
      <c r="H353" s="425">
        <v>623.96459528614423</v>
      </c>
      <c r="I353" s="414">
        <f t="shared" si="53"/>
        <v>63661674.252393819</v>
      </c>
    </row>
    <row r="354" spans="1:9">
      <c r="A354" s="412" t="s">
        <v>2192</v>
      </c>
      <c r="B354" s="409"/>
      <c r="C354" s="409" t="s">
        <v>129</v>
      </c>
      <c r="D354" s="409" t="s">
        <v>2234</v>
      </c>
      <c r="E354" s="410">
        <v>7761.12</v>
      </c>
      <c r="F354" s="428">
        <v>12.631662042111293</v>
      </c>
      <c r="G354" s="410">
        <f t="shared" si="52"/>
        <v>98035.844908270796</v>
      </c>
      <c r="H354" s="425">
        <v>623.96459528614423</v>
      </c>
      <c r="I354" s="414">
        <f t="shared" si="53"/>
        <v>61170896.291724391</v>
      </c>
    </row>
    <row r="355" spans="1:9">
      <c r="A355" s="412" t="s">
        <v>2193</v>
      </c>
      <c r="B355" s="409"/>
      <c r="C355" s="409" t="s">
        <v>129</v>
      </c>
      <c r="D355" s="409" t="s">
        <v>2234</v>
      </c>
      <c r="E355" s="410">
        <v>7625.880000000001</v>
      </c>
      <c r="F355" s="428">
        <v>12.631662042111293</v>
      </c>
      <c r="G355" s="410">
        <f t="shared" si="52"/>
        <v>96327.538933695672</v>
      </c>
      <c r="H355" s="425">
        <v>623.96459528614423</v>
      </c>
      <c r="I355" s="414">
        <f t="shared" si="53"/>
        <v>60104973.845673725</v>
      </c>
    </row>
    <row r="356" spans="1:9">
      <c r="A356" s="412" t="s">
        <v>2194</v>
      </c>
      <c r="B356" s="409"/>
      <c r="C356" s="409" t="s">
        <v>129</v>
      </c>
      <c r="D356" s="409" t="s">
        <v>2234</v>
      </c>
      <c r="E356" s="410">
        <v>7948.8</v>
      </c>
      <c r="F356" s="428">
        <v>12.631662042111293</v>
      </c>
      <c r="G356" s="410">
        <f t="shared" si="52"/>
        <v>100406.55524033424</v>
      </c>
      <c r="H356" s="425">
        <v>623.96459528614423</v>
      </c>
      <c r="I356" s="414">
        <f t="shared" si="53"/>
        <v>62650135.604611039</v>
      </c>
    </row>
    <row r="357" spans="1:9">
      <c r="A357" s="412" t="s">
        <v>2195</v>
      </c>
      <c r="B357" s="409"/>
      <c r="C357" s="409" t="s">
        <v>129</v>
      </c>
      <c r="D357" s="409" t="s">
        <v>2234</v>
      </c>
      <c r="E357" s="410">
        <v>7879.8</v>
      </c>
      <c r="F357" s="428">
        <v>12.631662042111293</v>
      </c>
      <c r="G357" s="410">
        <f t="shared" si="52"/>
        <v>99534.970559428562</v>
      </c>
      <c r="H357" s="425">
        <v>623.96459528614423</v>
      </c>
      <c r="I357" s="414">
        <f t="shared" si="53"/>
        <v>62106297.621932127</v>
      </c>
    </row>
    <row r="358" spans="1:9">
      <c r="A358" s="412" t="s">
        <v>2196</v>
      </c>
      <c r="B358" s="408"/>
      <c r="C358" s="409" t="s">
        <v>129</v>
      </c>
      <c r="D358" s="409" t="s">
        <v>2234</v>
      </c>
      <c r="E358" s="410">
        <v>7662.68</v>
      </c>
      <c r="F358" s="428">
        <v>12.631662042111293</v>
      </c>
      <c r="G358" s="410">
        <f t="shared" si="52"/>
        <v>96792.384096845359</v>
      </c>
      <c r="H358" s="425">
        <v>623.96459528614423</v>
      </c>
      <c r="I358" s="414">
        <f t="shared" si="53"/>
        <v>60395020.76976914</v>
      </c>
    </row>
    <row r="359" spans="1:9">
      <c r="A359" s="412" t="s">
        <v>2197</v>
      </c>
      <c r="B359" s="408"/>
      <c r="C359" s="409" t="s">
        <v>129</v>
      </c>
      <c r="D359" s="409" t="s">
        <v>2234</v>
      </c>
      <c r="E359" s="410">
        <v>8296.1</v>
      </c>
      <c r="F359" s="428">
        <v>12.631662042111293</v>
      </c>
      <c r="G359" s="410">
        <f t="shared" si="52"/>
        <v>104793.5314675595</v>
      </c>
      <c r="H359" s="425">
        <v>623.96459528614423</v>
      </c>
      <c r="I359" s="414">
        <f t="shared" si="53"/>
        <v>65387453.450761586</v>
      </c>
    </row>
    <row r="360" spans="1:9">
      <c r="A360" s="412" t="s">
        <v>2198</v>
      </c>
      <c r="B360" s="408"/>
      <c r="C360" s="409" t="s">
        <v>129</v>
      </c>
      <c r="D360" s="409" t="s">
        <v>2234</v>
      </c>
      <c r="E360" s="410">
        <v>8270.34</v>
      </c>
      <c r="F360" s="428">
        <v>12.631662042111293</v>
      </c>
      <c r="G360" s="410">
        <f t="shared" si="52"/>
        <v>104468.1398533547</v>
      </c>
      <c r="H360" s="425">
        <v>623.96459528614423</v>
      </c>
      <c r="I360" s="414">
        <f t="shared" si="53"/>
        <v>65184420.603894785</v>
      </c>
    </row>
    <row r="361" spans="1:9">
      <c r="A361" s="412" t="s">
        <v>2199</v>
      </c>
      <c r="B361" s="427"/>
      <c r="C361" s="409" t="s">
        <v>129</v>
      </c>
      <c r="D361" s="409" t="s">
        <v>2234</v>
      </c>
      <c r="E361" s="410">
        <v>8666.4</v>
      </c>
      <c r="F361" s="428">
        <v>12.631662042111293</v>
      </c>
      <c r="G361" s="410">
        <f t="shared" si="52"/>
        <v>109471.0359217533</v>
      </c>
      <c r="H361" s="425">
        <v>623.96459528614423</v>
      </c>
      <c r="I361" s="414">
        <f t="shared" si="53"/>
        <v>68306050.624471754</v>
      </c>
    </row>
    <row r="362" spans="1:9">
      <c r="A362" s="407" t="s">
        <v>2247</v>
      </c>
      <c r="B362" s="427"/>
      <c r="C362" s="415" t="s">
        <v>129</v>
      </c>
      <c r="D362" s="415" t="s">
        <v>2234</v>
      </c>
      <c r="E362" s="416">
        <f>SUM(E350:E361)</f>
        <v>95033.239999999991</v>
      </c>
      <c r="F362" s="416"/>
      <c r="G362" s="416">
        <f t="shared" ref="G362:I362" si="54">SUM(G350:G361)</f>
        <v>1200427.7704468528</v>
      </c>
      <c r="H362" s="416"/>
      <c r="I362" s="416">
        <f t="shared" si="54"/>
        <v>749024427.95711899</v>
      </c>
    </row>
    <row r="363" spans="1:9">
      <c r="A363" s="412" t="s">
        <v>2204</v>
      </c>
      <c r="B363" s="427"/>
      <c r="C363" s="409" t="s">
        <v>129</v>
      </c>
      <c r="D363" s="409" t="s">
        <v>312</v>
      </c>
      <c r="E363" s="410">
        <v>109.848</v>
      </c>
      <c r="F363" s="428">
        <v>84.283500000000004</v>
      </c>
      <c r="G363" s="410">
        <f t="shared" ref="G363:G374" si="55">E363*F363</f>
        <v>9258.3739079999996</v>
      </c>
      <c r="H363" s="433">
        <v>623.96459528614423</v>
      </c>
      <c r="I363" s="414">
        <f t="shared" ref="I363:I374" si="56">G363*H363</f>
        <v>5776897.5285130171</v>
      </c>
    </row>
    <row r="364" spans="1:9">
      <c r="A364" s="412" t="s">
        <v>2206</v>
      </c>
      <c r="B364" s="427"/>
      <c r="C364" s="409" t="s">
        <v>129</v>
      </c>
      <c r="D364" s="409" t="s">
        <v>312</v>
      </c>
      <c r="E364" s="410">
        <v>128.85599999999999</v>
      </c>
      <c r="F364" s="428">
        <v>84.283500000000004</v>
      </c>
      <c r="G364" s="410">
        <f t="shared" si="55"/>
        <v>10860.434676000001</v>
      </c>
      <c r="H364" s="433">
        <v>623.96459528614423</v>
      </c>
      <c r="I364" s="414">
        <f t="shared" si="56"/>
        <v>6776526.7272419473</v>
      </c>
    </row>
    <row r="365" spans="1:9">
      <c r="A365" s="412" t="s">
        <v>2207</v>
      </c>
      <c r="B365" s="427"/>
      <c r="C365" s="409" t="s">
        <v>129</v>
      </c>
      <c r="D365" s="409" t="s">
        <v>312</v>
      </c>
      <c r="E365" s="410">
        <v>128.44</v>
      </c>
      <c r="F365" s="428">
        <v>84.283500000000004</v>
      </c>
      <c r="G365" s="410">
        <f t="shared" si="55"/>
        <v>10825.372740000001</v>
      </c>
      <c r="H365" s="433">
        <v>623.96459528614423</v>
      </c>
      <c r="I365" s="414">
        <f t="shared" si="56"/>
        <v>6754649.3205357585</v>
      </c>
    </row>
    <row r="366" spans="1:9">
      <c r="A366" s="412" t="s">
        <v>2191</v>
      </c>
      <c r="B366" s="427"/>
      <c r="C366" s="409" t="s">
        <v>129</v>
      </c>
      <c r="D366" s="409" t="s">
        <v>312</v>
      </c>
      <c r="E366" s="410">
        <v>118.976</v>
      </c>
      <c r="F366" s="428">
        <v>84.283500000000004</v>
      </c>
      <c r="G366" s="410">
        <f t="shared" si="55"/>
        <v>10027.713696000001</v>
      </c>
      <c r="H366" s="433">
        <v>623.96459528614423</v>
      </c>
      <c r="I366" s="414">
        <f t="shared" si="56"/>
        <v>6256938.3179699657</v>
      </c>
    </row>
    <row r="367" spans="1:9">
      <c r="A367" s="412" t="s">
        <v>2192</v>
      </c>
      <c r="B367" s="427"/>
      <c r="C367" s="409" t="s">
        <v>129</v>
      </c>
      <c r="D367" s="409" t="s">
        <v>312</v>
      </c>
      <c r="E367" s="410">
        <v>122.16799999999999</v>
      </c>
      <c r="F367" s="428">
        <v>84.283500000000004</v>
      </c>
      <c r="G367" s="410">
        <f t="shared" si="55"/>
        <v>10296.746627999999</v>
      </c>
      <c r="H367" s="433">
        <v>623.96459528614423</v>
      </c>
      <c r="I367" s="414">
        <f t="shared" si="56"/>
        <v>6424805.34250399</v>
      </c>
    </row>
    <row r="368" spans="1:9">
      <c r="A368" s="412" t="s">
        <v>2193</v>
      </c>
      <c r="B368" s="427"/>
      <c r="C368" s="409" t="s">
        <v>129</v>
      </c>
      <c r="D368" s="409" t="s">
        <v>312</v>
      </c>
      <c r="E368" s="410">
        <v>111.41600000000001</v>
      </c>
      <c r="F368" s="428">
        <v>84.283500000000004</v>
      </c>
      <c r="G368" s="410">
        <f t="shared" si="55"/>
        <v>9390.5304360000009</v>
      </c>
      <c r="H368" s="433">
        <v>623.96459528614423</v>
      </c>
      <c r="I368" s="414">
        <f t="shared" si="56"/>
        <v>5859358.5230209604</v>
      </c>
    </row>
    <row r="369" spans="1:9">
      <c r="A369" s="412" t="s">
        <v>2194</v>
      </c>
      <c r="B369" s="427"/>
      <c r="C369" s="409" t="s">
        <v>129</v>
      </c>
      <c r="D369" s="409" t="s">
        <v>312</v>
      </c>
      <c r="E369" s="410">
        <v>112.32000000000001</v>
      </c>
      <c r="F369" s="428">
        <v>84.283500000000004</v>
      </c>
      <c r="G369" s="410">
        <f t="shared" si="55"/>
        <v>9466.7227200000016</v>
      </c>
      <c r="H369" s="433">
        <v>623.96459528614423</v>
      </c>
      <c r="I369" s="414">
        <f t="shared" si="56"/>
        <v>5906899.8106709477</v>
      </c>
    </row>
    <row r="370" spans="1:9">
      <c r="A370" s="412" t="s">
        <v>2195</v>
      </c>
      <c r="B370" s="427"/>
      <c r="C370" s="409" t="s">
        <v>129</v>
      </c>
      <c r="D370" s="409" t="s">
        <v>312</v>
      </c>
      <c r="E370" s="410">
        <v>104.36</v>
      </c>
      <c r="F370" s="428">
        <v>84.283500000000004</v>
      </c>
      <c r="G370" s="410">
        <f t="shared" si="55"/>
        <v>8795.8260600000012</v>
      </c>
      <c r="H370" s="433">
        <v>623.96459528614423</v>
      </c>
      <c r="I370" s="414">
        <f t="shared" si="56"/>
        <v>5488284.0477352217</v>
      </c>
    </row>
    <row r="371" spans="1:9">
      <c r="A371" s="412" t="s">
        <v>2196</v>
      </c>
      <c r="B371" s="427"/>
      <c r="C371" s="409" t="s">
        <v>129</v>
      </c>
      <c r="D371" s="409" t="s">
        <v>312</v>
      </c>
      <c r="E371" s="410">
        <v>99.063999999999993</v>
      </c>
      <c r="F371" s="428">
        <v>84.283500000000004</v>
      </c>
      <c r="G371" s="410">
        <f t="shared" si="55"/>
        <v>8349.4606439999989</v>
      </c>
      <c r="H371" s="433">
        <v>623.96459528614423</v>
      </c>
      <c r="I371" s="414">
        <f t="shared" si="56"/>
        <v>5209767.8315910483</v>
      </c>
    </row>
    <row r="372" spans="1:9">
      <c r="A372" s="412" t="s">
        <v>2197</v>
      </c>
      <c r="B372" s="427"/>
      <c r="C372" s="409" t="s">
        <v>129</v>
      </c>
      <c r="D372" s="409" t="s">
        <v>312</v>
      </c>
      <c r="E372" s="410">
        <v>119.39200000000001</v>
      </c>
      <c r="F372" s="428">
        <v>84.283500000000004</v>
      </c>
      <c r="G372" s="410">
        <f t="shared" si="55"/>
        <v>10062.775632000001</v>
      </c>
      <c r="H372" s="433">
        <v>623.96459528614423</v>
      </c>
      <c r="I372" s="414">
        <f t="shared" si="56"/>
        <v>6278815.7246761546</v>
      </c>
    </row>
    <row r="373" spans="1:9">
      <c r="A373" s="412" t="s">
        <v>2198</v>
      </c>
      <c r="B373" s="427"/>
      <c r="C373" s="409" t="s">
        <v>129</v>
      </c>
      <c r="D373" s="409" t="s">
        <v>312</v>
      </c>
      <c r="E373" s="410">
        <v>95.727999999999994</v>
      </c>
      <c r="F373" s="428">
        <v>84.283500000000004</v>
      </c>
      <c r="G373" s="410">
        <f t="shared" si="55"/>
        <v>8068.2908879999995</v>
      </c>
      <c r="H373" s="433">
        <v>623.96459528614423</v>
      </c>
      <c r="I373" s="414">
        <f t="shared" si="56"/>
        <v>5034327.8585818047</v>
      </c>
    </row>
    <row r="374" spans="1:9">
      <c r="A374" s="412" t="s">
        <v>2199</v>
      </c>
      <c r="B374" s="427"/>
      <c r="C374" s="409" t="s">
        <v>129</v>
      </c>
      <c r="D374" s="409" t="s">
        <v>312</v>
      </c>
      <c r="E374" s="410">
        <v>93.927999999999997</v>
      </c>
      <c r="F374" s="428">
        <v>84.283500000000004</v>
      </c>
      <c r="G374" s="410">
        <f t="shared" si="55"/>
        <v>7916.5805879999998</v>
      </c>
      <c r="H374" s="433">
        <v>623.96459528614423</v>
      </c>
      <c r="I374" s="414">
        <f t="shared" si="56"/>
        <v>4939666.0026415652</v>
      </c>
    </row>
    <row r="375" spans="1:9">
      <c r="A375" s="407" t="s">
        <v>2248</v>
      </c>
      <c r="B375" s="427"/>
      <c r="C375" s="415"/>
      <c r="D375" s="415"/>
      <c r="E375" s="416">
        <f>SUM(E363:E374)</f>
        <v>1344.4960000000001</v>
      </c>
      <c r="F375" s="416"/>
      <c r="G375" s="416">
        <f t="shared" ref="G375:I375" si="57">SUM(G363:G374)</f>
        <v>113318.82861600001</v>
      </c>
      <c r="H375" s="416"/>
      <c r="I375" s="416">
        <f t="shared" si="57"/>
        <v>70706937.03568238</v>
      </c>
    </row>
    <row r="376" spans="1:9">
      <c r="A376" s="407" t="s">
        <v>2204</v>
      </c>
      <c r="B376" s="415"/>
      <c r="C376" s="409" t="s">
        <v>129</v>
      </c>
      <c r="D376" s="409" t="s">
        <v>312</v>
      </c>
      <c r="E376" s="410">
        <v>63.162599999999998</v>
      </c>
      <c r="F376" s="410">
        <v>84.283500000000004</v>
      </c>
      <c r="G376" s="410">
        <f>E376*F376</f>
        <v>5323.5649971000003</v>
      </c>
      <c r="H376" s="433">
        <v>623.96459528614423</v>
      </c>
      <c r="I376" s="414">
        <f>H376*G376</f>
        <v>3321716.0788949854</v>
      </c>
    </row>
    <row r="377" spans="1:9">
      <c r="A377" s="407" t="s">
        <v>2206</v>
      </c>
      <c r="B377" s="415"/>
      <c r="C377" s="409" t="s">
        <v>129</v>
      </c>
      <c r="D377" s="409" t="s">
        <v>312</v>
      </c>
      <c r="E377" s="410">
        <v>74.092200000000005</v>
      </c>
      <c r="F377" s="410">
        <v>84.283500000000004</v>
      </c>
      <c r="G377" s="410">
        <f t="shared" ref="G377:G387" si="58">E377*F377</f>
        <v>6244.7499387000007</v>
      </c>
      <c r="H377" s="433">
        <v>623.96459528614423</v>
      </c>
      <c r="I377" s="414">
        <f t="shared" ref="I377:I387" si="59">H377*G377</f>
        <v>3896502.8681641198</v>
      </c>
    </row>
    <row r="378" spans="1:9">
      <c r="A378" s="407" t="s">
        <v>2207</v>
      </c>
      <c r="B378" s="415"/>
      <c r="C378" s="409" t="s">
        <v>129</v>
      </c>
      <c r="D378" s="409" t="s">
        <v>312</v>
      </c>
      <c r="E378" s="410">
        <v>73.852999999999994</v>
      </c>
      <c r="F378" s="410">
        <v>84.283500000000004</v>
      </c>
      <c r="G378" s="410">
        <f t="shared" si="58"/>
        <v>6224.5893255000001</v>
      </c>
      <c r="H378" s="433">
        <v>623.96459528614423</v>
      </c>
      <c r="I378" s="414">
        <f t="shared" si="59"/>
        <v>3883923.3593080612</v>
      </c>
    </row>
    <row r="379" spans="1:9">
      <c r="A379" s="407" t="s">
        <v>2191</v>
      </c>
      <c r="B379" s="415"/>
      <c r="C379" s="409" t="s">
        <v>129</v>
      </c>
      <c r="D379" s="409" t="s">
        <v>312</v>
      </c>
      <c r="E379" s="410">
        <v>68.411200000000008</v>
      </c>
      <c r="F379" s="410">
        <v>84.283500000000004</v>
      </c>
      <c r="G379" s="410">
        <f t="shared" si="58"/>
        <v>5765.9353752000006</v>
      </c>
      <c r="H379" s="433">
        <v>623.96459528614423</v>
      </c>
      <c r="I379" s="414">
        <f t="shared" si="59"/>
        <v>3597739.5328327306</v>
      </c>
    </row>
    <row r="380" spans="1:9">
      <c r="A380" s="407" t="s">
        <v>2192</v>
      </c>
      <c r="B380" s="415"/>
      <c r="C380" s="409" t="s">
        <v>129</v>
      </c>
      <c r="D380" s="409" t="s">
        <v>312</v>
      </c>
      <c r="E380" s="410">
        <v>70.246600000000001</v>
      </c>
      <c r="F380" s="410">
        <v>84.283500000000004</v>
      </c>
      <c r="G380" s="410">
        <f t="shared" si="58"/>
        <v>5920.6293111000005</v>
      </c>
      <c r="H380" s="433">
        <v>623.96459528614423</v>
      </c>
      <c r="I380" s="414">
        <f t="shared" si="59"/>
        <v>3694263.0719397948</v>
      </c>
    </row>
    <row r="381" spans="1:9">
      <c r="A381" s="407" t="s">
        <v>2193</v>
      </c>
      <c r="B381" s="415"/>
      <c r="C381" s="409" t="s">
        <v>129</v>
      </c>
      <c r="D381" s="409" t="s">
        <v>312</v>
      </c>
      <c r="E381" s="410">
        <v>64.064200000000014</v>
      </c>
      <c r="F381" s="410">
        <v>84.283500000000004</v>
      </c>
      <c r="G381" s="410">
        <f t="shared" si="58"/>
        <v>5399.5550007000011</v>
      </c>
      <c r="H381" s="433">
        <v>623.96459528614423</v>
      </c>
      <c r="I381" s="414">
        <f t="shared" si="59"/>
        <v>3369131.1507370523</v>
      </c>
    </row>
    <row r="382" spans="1:9">
      <c r="A382" s="407" t="s">
        <v>2194</v>
      </c>
      <c r="B382" s="415"/>
      <c r="C382" s="409" t="s">
        <v>129</v>
      </c>
      <c r="D382" s="409" t="s">
        <v>312</v>
      </c>
      <c r="E382" s="410">
        <v>64.584000000000003</v>
      </c>
      <c r="F382" s="410">
        <v>84.283500000000004</v>
      </c>
      <c r="G382" s="410">
        <f t="shared" si="58"/>
        <v>5443.3655640000006</v>
      </c>
      <c r="H382" s="433">
        <v>623.96459528614423</v>
      </c>
      <c r="I382" s="414">
        <f t="shared" si="59"/>
        <v>3396467.3911357946</v>
      </c>
    </row>
    <row r="383" spans="1:9">
      <c r="A383" s="407" t="s">
        <v>2195</v>
      </c>
      <c r="B383" s="415"/>
      <c r="C383" s="409" t="s">
        <v>129</v>
      </c>
      <c r="D383" s="409" t="s">
        <v>312</v>
      </c>
      <c r="E383" s="410">
        <v>60.007000000000005</v>
      </c>
      <c r="F383" s="410">
        <v>84.283500000000004</v>
      </c>
      <c r="G383" s="410">
        <f t="shared" si="58"/>
        <v>5057.5999845000006</v>
      </c>
      <c r="H383" s="433">
        <v>623.96459528614423</v>
      </c>
      <c r="I383" s="414">
        <f t="shared" si="59"/>
        <v>3155763.327447752</v>
      </c>
    </row>
    <row r="384" spans="1:9">
      <c r="A384" s="407" t="s">
        <v>2196</v>
      </c>
      <c r="B384" s="415"/>
      <c r="C384" s="409" t="s">
        <v>129</v>
      </c>
      <c r="D384" s="409" t="s">
        <v>312</v>
      </c>
      <c r="E384" s="410">
        <v>56.961799999999997</v>
      </c>
      <c r="F384" s="410">
        <v>84.283500000000004</v>
      </c>
      <c r="G384" s="410">
        <f t="shared" si="58"/>
        <v>4800.9398702999997</v>
      </c>
      <c r="H384" s="433">
        <v>623.96459528614423</v>
      </c>
      <c r="I384" s="414">
        <f t="shared" si="59"/>
        <v>2995616.503164853</v>
      </c>
    </row>
    <row r="385" spans="1:9">
      <c r="A385" s="407" t="s">
        <v>2197</v>
      </c>
      <c r="B385" s="415"/>
      <c r="C385" s="409" t="s">
        <v>129</v>
      </c>
      <c r="D385" s="409" t="s">
        <v>312</v>
      </c>
      <c r="E385" s="410">
        <v>68.650400000000005</v>
      </c>
      <c r="F385" s="410">
        <v>84.283500000000004</v>
      </c>
      <c r="G385" s="410">
        <f t="shared" si="58"/>
        <v>5786.0959884000004</v>
      </c>
      <c r="H385" s="433">
        <v>623.96459528614423</v>
      </c>
      <c r="I385" s="414">
        <f t="shared" si="59"/>
        <v>3610319.0416887887</v>
      </c>
    </row>
    <row r="386" spans="1:9">
      <c r="A386" s="407" t="s">
        <v>2198</v>
      </c>
      <c r="B386" s="415"/>
      <c r="C386" s="409" t="s">
        <v>129</v>
      </c>
      <c r="D386" s="409" t="s">
        <v>312</v>
      </c>
      <c r="E386" s="410">
        <v>55.043599999999998</v>
      </c>
      <c r="F386" s="410">
        <v>84.283500000000004</v>
      </c>
      <c r="G386" s="410">
        <f t="shared" si="58"/>
        <v>4639.2672605999996</v>
      </c>
      <c r="H386" s="433">
        <v>623.96459528614423</v>
      </c>
      <c r="I386" s="414">
        <f t="shared" si="59"/>
        <v>2894738.5186845376</v>
      </c>
    </row>
    <row r="387" spans="1:9">
      <c r="A387" s="407" t="s">
        <v>2199</v>
      </c>
      <c r="B387" s="415"/>
      <c r="C387" s="409" t="s">
        <v>129</v>
      </c>
      <c r="D387" s="409" t="s">
        <v>312</v>
      </c>
      <c r="E387" s="410">
        <v>54.008600000000001</v>
      </c>
      <c r="F387" s="410">
        <v>84.283500000000004</v>
      </c>
      <c r="G387" s="410">
        <f t="shared" si="58"/>
        <v>4552.0338381000001</v>
      </c>
      <c r="H387" s="433">
        <v>623.96459528614423</v>
      </c>
      <c r="I387" s="414">
        <f t="shared" si="59"/>
        <v>2840307.9515189002</v>
      </c>
    </row>
    <row r="388" spans="1:9">
      <c r="A388" s="407" t="s">
        <v>2249</v>
      </c>
      <c r="B388" s="415"/>
      <c r="C388" s="415"/>
      <c r="D388" s="415"/>
      <c r="E388" s="416">
        <f>SUM(E376:E387)</f>
        <v>773.0852000000001</v>
      </c>
      <c r="F388" s="416"/>
      <c r="G388" s="416">
        <f>SUM(G376:G387)</f>
        <v>65158.326454199996</v>
      </c>
      <c r="H388" s="424"/>
      <c r="I388" s="421">
        <f>SUM(I376:I387)</f>
        <v>40656488.79551737</v>
      </c>
    </row>
    <row r="389" spans="1:9" s="419" customFormat="1">
      <c r="A389" s="1483"/>
      <c r="B389" s="1484"/>
      <c r="C389" s="1484"/>
      <c r="D389" s="1485"/>
      <c r="E389" s="434"/>
      <c r="F389" s="434"/>
      <c r="G389" s="434">
        <f>G388+G375+G362+G349</f>
        <v>3466605.3958594054</v>
      </c>
      <c r="H389" s="434"/>
      <c r="I389" s="434">
        <f>I388+I375+I362+I349</f>
        <v>2163039032.8441777</v>
      </c>
    </row>
    <row r="390" spans="1:9">
      <c r="A390" s="437"/>
      <c r="B390" s="437"/>
      <c r="C390" s="437"/>
      <c r="D390" s="437"/>
      <c r="E390" s="438"/>
      <c r="F390" s="437"/>
      <c r="G390" s="437"/>
      <c r="H390" s="437"/>
    </row>
    <row r="391" spans="1:9">
      <c r="A391" s="439"/>
      <c r="B391" s="439"/>
      <c r="C391" s="439"/>
      <c r="D391" s="439"/>
      <c r="E391" s="440"/>
      <c r="F391" s="439"/>
      <c r="G391" s="439"/>
      <c r="H391" s="439"/>
    </row>
    <row r="392" spans="1:9">
      <c r="A392" s="441"/>
      <c r="B392" s="439"/>
      <c r="C392" s="439"/>
      <c r="D392" s="439"/>
      <c r="E392" s="440"/>
      <c r="F392" s="439"/>
      <c r="G392" s="439"/>
      <c r="H392" s="439"/>
    </row>
    <row r="393" spans="1:9">
      <c r="A393" s="439"/>
      <c r="B393" s="439"/>
      <c r="C393" s="439"/>
      <c r="D393" s="439"/>
      <c r="E393" s="440"/>
      <c r="F393" s="439"/>
      <c r="G393" s="439"/>
      <c r="H393" s="439"/>
    </row>
  </sheetData>
  <autoFilter ref="A4:I389"/>
  <mergeCells count="7">
    <mergeCell ref="A389:D389"/>
    <mergeCell ref="A218:D218"/>
    <mergeCell ref="A248:D248"/>
    <mergeCell ref="A250:B250"/>
    <mergeCell ref="A278:D278"/>
    <mergeCell ref="A307:D307"/>
    <mergeCell ref="A336:D336"/>
  </mergeCells>
  <printOptions horizontalCentered="1"/>
  <pageMargins left="0.35433070866141736" right="0.31496062992125984" top="0.47244094488188981" bottom="0.39370078740157483" header="0.31496062992125984" footer="0.19685039370078741"/>
  <pageSetup paperSize="9" scale="88" fitToHeight="0" orientation="landscape" r:id="rId1"/>
  <rowBreaks count="1" manualBreakCount="1">
    <brk id="350"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2"/>
  <sheetViews>
    <sheetView topLeftCell="B1" zoomScale="80" zoomScaleNormal="80" workbookViewId="0">
      <selection activeCell="I18" sqref="I18"/>
    </sheetView>
  </sheetViews>
  <sheetFormatPr baseColWidth="10" defaultColWidth="11.5703125" defaultRowHeight="11.25"/>
  <cols>
    <col min="1" max="1" width="11.5703125" style="1"/>
    <col min="2" max="2" width="26" style="1" customWidth="1"/>
    <col min="3" max="3" width="18.7109375" style="1" customWidth="1"/>
    <col min="4" max="4" width="21" style="1" bestFit="1" customWidth="1"/>
    <col min="5" max="5" width="17.7109375" style="1" bestFit="1" customWidth="1"/>
    <col min="6" max="6" width="15.7109375" style="1" bestFit="1" customWidth="1"/>
    <col min="7" max="7" width="13.42578125" style="1" bestFit="1" customWidth="1"/>
    <col min="8" max="9" width="11.7109375" style="1" bestFit="1" customWidth="1"/>
    <col min="10" max="10" width="14.7109375" style="1" customWidth="1"/>
    <col min="11" max="11" width="14.140625" style="1" customWidth="1"/>
    <col min="12" max="12" width="13.7109375" style="1" customWidth="1"/>
    <col min="13" max="13" width="13" style="1" bestFit="1" customWidth="1"/>
    <col min="14" max="14" width="10.85546875" style="1" bestFit="1" customWidth="1"/>
    <col min="15" max="15" width="20.85546875" style="1" bestFit="1" customWidth="1"/>
    <col min="16" max="17" width="5" style="1" bestFit="1" customWidth="1"/>
    <col min="18" max="18" width="7" style="1" bestFit="1" customWidth="1"/>
    <col min="19" max="22" width="5" style="1" bestFit="1" customWidth="1"/>
    <col min="23" max="23" width="7" style="1" bestFit="1" customWidth="1"/>
    <col min="24" max="25" width="8" style="1" bestFit="1" customWidth="1"/>
    <col min="26" max="27" width="5" style="1" bestFit="1" customWidth="1"/>
    <col min="28" max="28" width="8" style="1" bestFit="1" customWidth="1"/>
    <col min="29" max="29" width="5" style="1" bestFit="1" customWidth="1"/>
    <col min="30" max="31" width="6" style="1" bestFit="1" customWidth="1"/>
    <col min="32" max="32" width="8" style="1" bestFit="1" customWidth="1"/>
    <col min="33" max="34" width="6" style="1" bestFit="1" customWidth="1"/>
    <col min="35" max="35" width="8" style="1" bestFit="1" customWidth="1"/>
    <col min="36" max="36" width="6" style="1" bestFit="1" customWidth="1"/>
    <col min="37" max="37" width="10" style="1" bestFit="1" customWidth="1"/>
    <col min="38" max="38" width="12.28515625" style="1" bestFit="1" customWidth="1"/>
    <col min="39" max="16384" width="11.5703125" style="1"/>
  </cols>
  <sheetData>
    <row r="2" spans="2:9">
      <c r="B2" s="166" t="s">
        <v>4222</v>
      </c>
    </row>
    <row r="6" spans="2:9" ht="22.5">
      <c r="B6" s="88" t="s">
        <v>147</v>
      </c>
      <c r="C6" s="88" t="s">
        <v>2132</v>
      </c>
      <c r="D6" s="88" t="s">
        <v>873</v>
      </c>
      <c r="E6" s="88" t="s">
        <v>2133</v>
      </c>
      <c r="F6" s="88" t="s">
        <v>872</v>
      </c>
      <c r="G6" s="88" t="s">
        <v>2134</v>
      </c>
      <c r="H6" s="88" t="s">
        <v>863</v>
      </c>
      <c r="I6" s="88" t="s">
        <v>2135</v>
      </c>
    </row>
    <row r="7" spans="2:9">
      <c r="B7" s="1488" t="s">
        <v>158</v>
      </c>
      <c r="C7" s="396" t="s">
        <v>2136</v>
      </c>
      <c r="D7" s="397">
        <v>1406</v>
      </c>
      <c r="E7" s="397">
        <v>1628</v>
      </c>
      <c r="F7" s="398">
        <v>0</v>
      </c>
      <c r="G7" s="398">
        <v>0</v>
      </c>
      <c r="H7" s="398">
        <v>0</v>
      </c>
      <c r="I7" s="398">
        <v>0</v>
      </c>
    </row>
    <row r="8" spans="2:9">
      <c r="B8" s="1488"/>
      <c r="C8" s="396" t="s">
        <v>2137</v>
      </c>
      <c r="D8" s="397">
        <v>2000</v>
      </c>
      <c r="E8" s="397">
        <v>1716</v>
      </c>
      <c r="F8" s="398">
        <v>0</v>
      </c>
      <c r="G8" s="398">
        <v>0</v>
      </c>
      <c r="H8" s="398">
        <v>0</v>
      </c>
      <c r="I8" s="398">
        <v>0</v>
      </c>
    </row>
    <row r="9" spans="2:9">
      <c r="B9" s="1488"/>
      <c r="C9" s="396" t="s">
        <v>2138</v>
      </c>
      <c r="D9" s="397">
        <v>9034</v>
      </c>
      <c r="E9" s="397">
        <v>7994</v>
      </c>
      <c r="F9" s="398">
        <v>0</v>
      </c>
      <c r="G9" s="398">
        <v>0</v>
      </c>
      <c r="H9" s="398">
        <v>0</v>
      </c>
      <c r="I9" s="398">
        <v>0</v>
      </c>
    </row>
    <row r="10" spans="2:9">
      <c r="B10" s="1488"/>
      <c r="C10" s="396" t="s">
        <v>1546</v>
      </c>
      <c r="D10" s="397">
        <v>2291.6</v>
      </c>
      <c r="E10" s="397">
        <v>2780.3</v>
      </c>
      <c r="F10" s="398">
        <v>0</v>
      </c>
      <c r="G10" s="398">
        <v>0</v>
      </c>
      <c r="H10" s="398">
        <v>0</v>
      </c>
      <c r="I10" s="398">
        <v>0</v>
      </c>
    </row>
    <row r="11" spans="2:9">
      <c r="B11" s="1488"/>
      <c r="C11" s="396" t="s">
        <v>24</v>
      </c>
      <c r="D11" s="397">
        <v>8040.92</v>
      </c>
      <c r="E11" s="397">
        <v>13561.83</v>
      </c>
      <c r="F11" s="398">
        <v>0</v>
      </c>
      <c r="G11" s="398">
        <v>0</v>
      </c>
      <c r="H11" s="398">
        <v>0</v>
      </c>
      <c r="I11" s="398">
        <v>0</v>
      </c>
    </row>
    <row r="12" spans="2:9">
      <c r="B12" s="1488"/>
      <c r="C12" s="396" t="s">
        <v>2139</v>
      </c>
      <c r="D12" s="397">
        <v>12072.6</v>
      </c>
      <c r="E12" s="397">
        <v>15800</v>
      </c>
      <c r="F12" s="398">
        <v>0</v>
      </c>
      <c r="G12" s="398">
        <v>0</v>
      </c>
      <c r="H12" s="398">
        <v>0</v>
      </c>
      <c r="I12" s="398">
        <v>0</v>
      </c>
    </row>
    <row r="13" spans="2:9">
      <c r="B13" s="1488"/>
      <c r="C13" s="396" t="s">
        <v>2140</v>
      </c>
      <c r="D13" s="397">
        <v>10160</v>
      </c>
      <c r="E13" s="397">
        <v>62549</v>
      </c>
      <c r="F13" s="398">
        <v>0</v>
      </c>
      <c r="G13" s="398">
        <v>0</v>
      </c>
      <c r="H13" s="398">
        <v>0</v>
      </c>
      <c r="I13" s="398">
        <v>0</v>
      </c>
    </row>
    <row r="14" spans="2:9">
      <c r="B14" s="1488"/>
      <c r="C14" s="396" t="s">
        <v>1033</v>
      </c>
      <c r="D14" s="397">
        <v>15280</v>
      </c>
      <c r="E14" s="397">
        <v>13822</v>
      </c>
      <c r="F14" s="398">
        <v>0</v>
      </c>
      <c r="G14" s="398">
        <v>0</v>
      </c>
      <c r="H14" s="398">
        <v>0</v>
      </c>
      <c r="I14" s="398">
        <v>0</v>
      </c>
    </row>
    <row r="15" spans="2:9">
      <c r="B15" s="1488"/>
      <c r="C15" s="396" t="s">
        <v>868</v>
      </c>
      <c r="D15" s="397">
        <v>4643.75</v>
      </c>
      <c r="E15" s="397">
        <v>5020</v>
      </c>
      <c r="F15" s="398">
        <v>0</v>
      </c>
      <c r="G15" s="398">
        <v>0</v>
      </c>
      <c r="H15" s="398">
        <v>0</v>
      </c>
      <c r="I15" s="398">
        <v>0</v>
      </c>
    </row>
    <row r="16" spans="2:9">
      <c r="B16" s="1488"/>
      <c r="C16" s="396" t="s">
        <v>303</v>
      </c>
      <c r="D16" s="397">
        <v>0</v>
      </c>
      <c r="E16" s="397">
        <v>87825</v>
      </c>
      <c r="F16" s="398">
        <v>0</v>
      </c>
      <c r="G16" s="398">
        <v>0</v>
      </c>
      <c r="H16" s="398">
        <v>0</v>
      </c>
      <c r="I16" s="398">
        <v>0</v>
      </c>
    </row>
    <row r="17" spans="2:9">
      <c r="B17" s="1488"/>
      <c r="C17" s="396" t="s">
        <v>1035</v>
      </c>
      <c r="D17" s="397">
        <v>0</v>
      </c>
      <c r="E17" s="397">
        <v>12640.16</v>
      </c>
      <c r="F17" s="398">
        <v>0</v>
      </c>
      <c r="G17" s="398">
        <v>0</v>
      </c>
      <c r="H17" s="398">
        <v>0</v>
      </c>
      <c r="I17" s="398">
        <v>0</v>
      </c>
    </row>
    <row r="18" spans="2:9">
      <c r="B18" s="1488"/>
      <c r="C18" s="396" t="s">
        <v>2141</v>
      </c>
      <c r="D18" s="397">
        <v>0</v>
      </c>
      <c r="E18" s="397">
        <v>8485.57</v>
      </c>
      <c r="F18" s="398">
        <v>0</v>
      </c>
      <c r="G18" s="398">
        <v>0</v>
      </c>
      <c r="H18" s="398">
        <v>0</v>
      </c>
      <c r="I18" s="398">
        <v>0</v>
      </c>
    </row>
    <row r="19" spans="2:9">
      <c r="B19" s="1488"/>
      <c r="C19" s="396" t="s">
        <v>25</v>
      </c>
      <c r="D19" s="397">
        <v>3012</v>
      </c>
      <c r="E19" s="397">
        <v>3527</v>
      </c>
      <c r="F19" s="398">
        <v>0</v>
      </c>
      <c r="G19" s="398">
        <v>0</v>
      </c>
      <c r="H19" s="398">
        <v>0</v>
      </c>
      <c r="I19" s="398">
        <v>0</v>
      </c>
    </row>
    <row r="20" spans="2:9">
      <c r="B20" s="1489"/>
      <c r="C20" s="396" t="s">
        <v>2142</v>
      </c>
      <c r="D20" s="397">
        <v>1200</v>
      </c>
      <c r="E20" s="397">
        <v>993</v>
      </c>
      <c r="F20" s="398">
        <v>0</v>
      </c>
      <c r="G20" s="398">
        <v>0</v>
      </c>
      <c r="H20" s="398">
        <v>0</v>
      </c>
      <c r="I20" s="398">
        <v>0</v>
      </c>
    </row>
    <row r="21" spans="2:9">
      <c r="B21" s="1488"/>
      <c r="C21" s="396" t="s">
        <v>2143</v>
      </c>
      <c r="D21" s="397">
        <v>13510</v>
      </c>
      <c r="E21" s="397">
        <v>3740</v>
      </c>
      <c r="F21" s="398">
        <v>0</v>
      </c>
      <c r="G21" s="398">
        <v>0</v>
      </c>
      <c r="H21" s="398">
        <v>0</v>
      </c>
      <c r="I21" s="398">
        <v>0</v>
      </c>
    </row>
    <row r="22" spans="2:9">
      <c r="B22" s="399" t="s">
        <v>2144</v>
      </c>
      <c r="C22" s="399"/>
      <c r="D22" s="400">
        <v>82650.87</v>
      </c>
      <c r="E22" s="400">
        <v>242081.86</v>
      </c>
      <c r="F22" s="400">
        <v>0</v>
      </c>
      <c r="G22" s="400">
        <v>0</v>
      </c>
      <c r="H22" s="400">
        <v>0</v>
      </c>
      <c r="I22" s="400">
        <v>0</v>
      </c>
    </row>
    <row r="23" spans="2:9">
      <c r="B23" s="1488" t="s">
        <v>154</v>
      </c>
      <c r="C23" s="396" t="s">
        <v>472</v>
      </c>
      <c r="D23" s="397">
        <v>4439.79</v>
      </c>
      <c r="E23" s="397">
        <v>4534.47</v>
      </c>
      <c r="F23" s="398">
        <v>0</v>
      </c>
      <c r="G23" s="398">
        <v>0</v>
      </c>
      <c r="H23" s="398">
        <v>0</v>
      </c>
      <c r="I23" s="398">
        <v>0</v>
      </c>
    </row>
    <row r="24" spans="2:9">
      <c r="B24" s="1488"/>
      <c r="C24" s="396" t="s">
        <v>2145</v>
      </c>
      <c r="D24" s="397">
        <v>3998.8</v>
      </c>
      <c r="E24" s="397">
        <v>4174.8599999999997</v>
      </c>
      <c r="F24" s="398">
        <v>0</v>
      </c>
      <c r="G24" s="398">
        <v>0</v>
      </c>
      <c r="H24" s="398">
        <v>0</v>
      </c>
      <c r="I24" s="398">
        <v>0</v>
      </c>
    </row>
    <row r="25" spans="2:9">
      <c r="B25" s="399" t="s">
        <v>2146</v>
      </c>
      <c r="C25" s="400"/>
      <c r="D25" s="400">
        <v>8438.59</v>
      </c>
      <c r="E25" s="400">
        <v>8709.33</v>
      </c>
      <c r="F25" s="400">
        <v>0</v>
      </c>
      <c r="G25" s="400">
        <v>0</v>
      </c>
      <c r="H25" s="400">
        <v>0</v>
      </c>
      <c r="I25" s="400">
        <v>0</v>
      </c>
    </row>
    <row r="26" spans="2:9">
      <c r="B26" s="1488" t="s">
        <v>2147</v>
      </c>
      <c r="C26" s="396" t="s">
        <v>2148</v>
      </c>
      <c r="D26" s="397">
        <v>0</v>
      </c>
      <c r="E26" s="397">
        <v>17330</v>
      </c>
      <c r="F26" s="398">
        <v>0</v>
      </c>
      <c r="G26" s="398">
        <v>0</v>
      </c>
      <c r="H26" s="398">
        <v>0</v>
      </c>
      <c r="I26" s="398">
        <v>0</v>
      </c>
    </row>
    <row r="27" spans="2:9">
      <c r="B27" s="1488"/>
      <c r="C27" s="396" t="s">
        <v>2149</v>
      </c>
      <c r="D27" s="397">
        <v>0</v>
      </c>
      <c r="E27" s="397">
        <v>48</v>
      </c>
      <c r="F27" s="398">
        <v>0</v>
      </c>
      <c r="G27" s="397">
        <v>11355</v>
      </c>
      <c r="H27" s="398">
        <v>0</v>
      </c>
      <c r="I27" s="398">
        <v>0</v>
      </c>
    </row>
    <row r="28" spans="2:9" ht="31.15" customHeight="1">
      <c r="B28" s="399" t="s">
        <v>2150</v>
      </c>
      <c r="C28" s="400"/>
      <c r="D28" s="400">
        <v>0</v>
      </c>
      <c r="E28" s="400">
        <v>17378</v>
      </c>
      <c r="F28" s="400">
        <v>0</v>
      </c>
      <c r="G28" s="400">
        <v>11355</v>
      </c>
      <c r="H28" s="400">
        <v>0</v>
      </c>
      <c r="I28" s="400">
        <v>0</v>
      </c>
    </row>
    <row r="29" spans="2:9">
      <c r="B29" s="1488" t="s">
        <v>159</v>
      </c>
      <c r="C29" s="396" t="s">
        <v>480</v>
      </c>
      <c r="D29" s="397">
        <v>136593.73000000001</v>
      </c>
      <c r="E29" s="397">
        <v>187294.93</v>
      </c>
      <c r="F29" s="398">
        <v>0</v>
      </c>
      <c r="G29" s="398">
        <v>0</v>
      </c>
      <c r="H29" s="398">
        <v>0</v>
      </c>
      <c r="I29" s="398">
        <v>0</v>
      </c>
    </row>
    <row r="30" spans="2:9">
      <c r="B30" s="1488"/>
      <c r="C30" s="396" t="s">
        <v>494</v>
      </c>
      <c r="D30" s="397">
        <v>72427</v>
      </c>
      <c r="E30" s="401"/>
      <c r="F30" s="397">
        <v>865331.17</v>
      </c>
      <c r="G30" s="398">
        <v>0</v>
      </c>
      <c r="H30" s="398">
        <v>0</v>
      </c>
      <c r="I30" s="398">
        <v>0</v>
      </c>
    </row>
    <row r="31" spans="2:9">
      <c r="B31" s="1488"/>
      <c r="C31" s="396" t="s">
        <v>2151</v>
      </c>
      <c r="D31" s="397">
        <v>62015.3</v>
      </c>
      <c r="E31" s="401"/>
      <c r="F31" s="398">
        <v>0</v>
      </c>
      <c r="G31" s="398">
        <v>0</v>
      </c>
      <c r="H31" s="398">
        <v>0</v>
      </c>
      <c r="I31" s="398">
        <v>0</v>
      </c>
    </row>
    <row r="32" spans="2:9">
      <c r="B32" s="1488"/>
      <c r="C32" s="396" t="s">
        <v>477</v>
      </c>
      <c r="D32" s="397">
        <v>2973</v>
      </c>
      <c r="E32" s="401"/>
      <c r="F32" s="398">
        <v>0</v>
      </c>
      <c r="G32" s="398">
        <v>0</v>
      </c>
      <c r="H32" s="398">
        <v>0</v>
      </c>
      <c r="I32" s="398">
        <v>0</v>
      </c>
    </row>
    <row r="33" spans="2:9">
      <c r="B33" s="399" t="s">
        <v>2152</v>
      </c>
      <c r="C33" s="400"/>
      <c r="D33" s="400">
        <v>274009.03000000003</v>
      </c>
      <c r="E33" s="400">
        <v>187294.93</v>
      </c>
      <c r="F33" s="400">
        <v>865331.17</v>
      </c>
      <c r="G33" s="400">
        <v>0</v>
      </c>
      <c r="H33" s="400">
        <v>0</v>
      </c>
      <c r="I33" s="400">
        <v>0</v>
      </c>
    </row>
    <row r="34" spans="2:9">
      <c r="B34" s="1488" t="s">
        <v>864</v>
      </c>
      <c r="C34" s="396" t="s">
        <v>2153</v>
      </c>
      <c r="D34" s="397">
        <v>0</v>
      </c>
      <c r="E34" s="397">
        <v>6831</v>
      </c>
      <c r="F34" s="398">
        <v>0</v>
      </c>
      <c r="G34" s="398">
        <v>0</v>
      </c>
      <c r="H34" s="398">
        <v>0</v>
      </c>
      <c r="I34" s="398">
        <v>0</v>
      </c>
    </row>
    <row r="35" spans="2:9">
      <c r="B35" s="1488"/>
      <c r="C35" s="396" t="s">
        <v>2154</v>
      </c>
      <c r="D35" s="397">
        <v>0</v>
      </c>
      <c r="E35" s="397">
        <v>2560</v>
      </c>
      <c r="F35" s="398">
        <v>0</v>
      </c>
      <c r="G35" s="398">
        <v>0</v>
      </c>
      <c r="H35" s="398">
        <v>0</v>
      </c>
      <c r="I35" s="398">
        <v>0</v>
      </c>
    </row>
    <row r="36" spans="2:9">
      <c r="B36" s="1488"/>
      <c r="C36" s="396" t="s">
        <v>2155</v>
      </c>
      <c r="D36" s="397">
        <v>0</v>
      </c>
      <c r="E36" s="397">
        <v>1816</v>
      </c>
      <c r="F36" s="398">
        <v>0</v>
      </c>
      <c r="G36" s="398">
        <v>0</v>
      </c>
      <c r="H36" s="398">
        <v>0</v>
      </c>
      <c r="I36" s="398">
        <v>0</v>
      </c>
    </row>
    <row r="37" spans="2:9">
      <c r="B37" s="399" t="s">
        <v>2156</v>
      </c>
      <c r="C37" s="400"/>
      <c r="D37" s="400">
        <v>0</v>
      </c>
      <c r="E37" s="400">
        <v>11207</v>
      </c>
      <c r="F37" s="400">
        <v>0</v>
      </c>
      <c r="G37" s="400">
        <v>0</v>
      </c>
      <c r="H37" s="400">
        <v>0</v>
      </c>
      <c r="I37" s="400">
        <v>0</v>
      </c>
    </row>
    <row r="38" spans="2:9">
      <c r="B38" s="1488" t="s">
        <v>151</v>
      </c>
      <c r="C38" s="396" t="s">
        <v>2157</v>
      </c>
      <c r="D38" s="397">
        <v>0</v>
      </c>
      <c r="E38" s="397">
        <v>6706</v>
      </c>
      <c r="F38" s="398">
        <v>0</v>
      </c>
      <c r="G38" s="398">
        <v>0</v>
      </c>
      <c r="H38" s="398">
        <v>0</v>
      </c>
      <c r="I38" s="398">
        <v>0</v>
      </c>
    </row>
    <row r="39" spans="2:9">
      <c r="B39" s="1488"/>
      <c r="C39" s="396" t="s">
        <v>826</v>
      </c>
      <c r="D39" s="397">
        <v>0</v>
      </c>
      <c r="E39" s="397">
        <v>33952.5</v>
      </c>
      <c r="F39" s="398">
        <v>0</v>
      </c>
      <c r="G39" s="398">
        <v>0</v>
      </c>
      <c r="H39" s="398">
        <v>0</v>
      </c>
      <c r="I39" s="398">
        <v>0</v>
      </c>
    </row>
    <row r="40" spans="2:9">
      <c r="B40" s="1488"/>
      <c r="C40" s="396" t="s">
        <v>2158</v>
      </c>
      <c r="D40" s="397">
        <v>0</v>
      </c>
      <c r="E40" s="397">
        <v>14255.5</v>
      </c>
      <c r="F40" s="398">
        <v>0</v>
      </c>
      <c r="G40" s="398">
        <v>0</v>
      </c>
      <c r="H40" s="398">
        <v>0</v>
      </c>
      <c r="I40" s="398">
        <v>0</v>
      </c>
    </row>
    <row r="41" spans="2:9">
      <c r="B41" s="1488"/>
      <c r="C41" s="396" t="s">
        <v>2159</v>
      </c>
      <c r="D41" s="397">
        <v>0</v>
      </c>
      <c r="E41" s="397">
        <v>6202</v>
      </c>
      <c r="F41" s="398">
        <v>0</v>
      </c>
      <c r="G41" s="398">
        <v>0</v>
      </c>
      <c r="H41" s="398">
        <v>0</v>
      </c>
      <c r="I41" s="398">
        <v>0</v>
      </c>
    </row>
    <row r="42" spans="2:9">
      <c r="B42" s="1488"/>
      <c r="C42" s="396" t="s">
        <v>2160</v>
      </c>
      <c r="D42" s="397">
        <v>0</v>
      </c>
      <c r="E42" s="397">
        <v>10373</v>
      </c>
      <c r="F42" s="398">
        <v>0</v>
      </c>
      <c r="G42" s="398">
        <v>0</v>
      </c>
      <c r="H42" s="398">
        <v>0</v>
      </c>
      <c r="I42" s="398">
        <v>0</v>
      </c>
    </row>
    <row r="43" spans="2:9">
      <c r="B43" s="1488"/>
      <c r="C43" s="396" t="s">
        <v>2161</v>
      </c>
      <c r="D43" s="397">
        <v>0</v>
      </c>
      <c r="E43" s="397">
        <v>58760.89</v>
      </c>
      <c r="F43" s="398">
        <v>0</v>
      </c>
      <c r="G43" s="398">
        <v>0</v>
      </c>
      <c r="H43" s="398">
        <v>0</v>
      </c>
      <c r="I43" s="398">
        <v>0</v>
      </c>
    </row>
    <row r="44" spans="2:9">
      <c r="B44" s="1488"/>
      <c r="C44" s="396" t="s">
        <v>871</v>
      </c>
      <c r="D44" s="397">
        <v>0</v>
      </c>
      <c r="E44" s="397">
        <v>7143.75</v>
      </c>
      <c r="F44" s="398">
        <v>0</v>
      </c>
      <c r="G44" s="398">
        <v>0</v>
      </c>
      <c r="H44" s="398">
        <v>0</v>
      </c>
      <c r="I44" s="398">
        <v>0</v>
      </c>
    </row>
    <row r="45" spans="2:9">
      <c r="B45" s="1488"/>
      <c r="C45" s="402" t="s">
        <v>811</v>
      </c>
      <c r="D45" s="397">
        <v>0</v>
      </c>
      <c r="E45" s="401"/>
      <c r="F45" s="403">
        <v>163502.19</v>
      </c>
      <c r="G45" s="398">
        <v>0</v>
      </c>
      <c r="H45" s="398">
        <v>0</v>
      </c>
      <c r="I45" s="398">
        <v>0</v>
      </c>
    </row>
    <row r="46" spans="2:9">
      <c r="B46" s="399" t="s">
        <v>2162</v>
      </c>
      <c r="C46" s="400"/>
      <c r="D46" s="400">
        <v>0</v>
      </c>
      <c r="E46" s="400">
        <v>137393.64000000001</v>
      </c>
      <c r="F46" s="400">
        <v>163502.19</v>
      </c>
      <c r="G46" s="400">
        <v>0</v>
      </c>
      <c r="H46" s="400">
        <v>0</v>
      </c>
      <c r="I46" s="400">
        <v>0</v>
      </c>
    </row>
    <row r="47" spans="2:9">
      <c r="B47" s="1488" t="s">
        <v>153</v>
      </c>
      <c r="C47" s="396" t="s">
        <v>2157</v>
      </c>
      <c r="D47" s="397">
        <v>1519</v>
      </c>
      <c r="E47" s="397">
        <v>1902</v>
      </c>
      <c r="F47" s="398">
        <v>0</v>
      </c>
      <c r="G47" s="398">
        <v>0</v>
      </c>
      <c r="H47" s="398">
        <v>0</v>
      </c>
      <c r="I47" s="398">
        <v>0</v>
      </c>
    </row>
    <row r="48" spans="2:9">
      <c r="B48" s="1488"/>
      <c r="C48" s="396" t="s">
        <v>2163</v>
      </c>
      <c r="D48" s="397">
        <v>0</v>
      </c>
      <c r="E48" s="397">
        <v>5091</v>
      </c>
      <c r="F48" s="398">
        <v>0</v>
      </c>
      <c r="G48" s="398">
        <v>0</v>
      </c>
      <c r="H48" s="398">
        <v>0</v>
      </c>
      <c r="I48" s="398">
        <v>0</v>
      </c>
    </row>
    <row r="49" spans="2:9">
      <c r="B49" s="1488"/>
      <c r="C49" s="396" t="s">
        <v>2164</v>
      </c>
      <c r="D49" s="397">
        <v>0</v>
      </c>
      <c r="E49" s="397">
        <v>2505</v>
      </c>
      <c r="F49" s="398">
        <v>0</v>
      </c>
      <c r="G49" s="398">
        <v>0</v>
      </c>
      <c r="H49" s="398">
        <v>0</v>
      </c>
      <c r="I49" s="398">
        <v>0</v>
      </c>
    </row>
    <row r="50" spans="2:9">
      <c r="B50" s="1488"/>
      <c r="C50" s="396" t="s">
        <v>303</v>
      </c>
      <c r="D50" s="397">
        <v>0</v>
      </c>
      <c r="E50" s="397">
        <v>22176.5</v>
      </c>
      <c r="F50" s="398">
        <v>0</v>
      </c>
      <c r="G50" s="398">
        <v>0</v>
      </c>
      <c r="H50" s="398">
        <v>0</v>
      </c>
      <c r="I50" s="398">
        <v>0</v>
      </c>
    </row>
    <row r="51" spans="2:9">
      <c r="B51" s="1488"/>
      <c r="C51" s="396" t="s">
        <v>2165</v>
      </c>
      <c r="D51" s="397">
        <v>0</v>
      </c>
      <c r="E51" s="397">
        <v>17037</v>
      </c>
      <c r="F51" s="398">
        <v>0</v>
      </c>
      <c r="G51" s="398">
        <v>0</v>
      </c>
      <c r="H51" s="398">
        <v>0</v>
      </c>
      <c r="I51" s="398">
        <v>0</v>
      </c>
    </row>
    <row r="52" spans="2:9">
      <c r="B52" s="399" t="s">
        <v>2166</v>
      </c>
      <c r="C52" s="400"/>
      <c r="D52" s="400">
        <v>1519</v>
      </c>
      <c r="E52" s="400">
        <v>48711.5</v>
      </c>
      <c r="F52" s="400">
        <v>0</v>
      </c>
      <c r="G52" s="400">
        <v>0</v>
      </c>
      <c r="H52" s="400">
        <v>0</v>
      </c>
      <c r="I52" s="400">
        <v>0</v>
      </c>
    </row>
    <row r="53" spans="2:9">
      <c r="B53" s="1488" t="s">
        <v>869</v>
      </c>
      <c r="C53" s="396" t="s">
        <v>2167</v>
      </c>
      <c r="D53" s="397">
        <v>0</v>
      </c>
      <c r="E53" s="397">
        <v>14862.98</v>
      </c>
      <c r="F53" s="398">
        <v>0</v>
      </c>
      <c r="G53" s="398">
        <v>0</v>
      </c>
      <c r="H53" s="398">
        <v>0</v>
      </c>
      <c r="I53" s="398">
        <v>0</v>
      </c>
    </row>
    <row r="54" spans="2:9">
      <c r="B54" s="1488"/>
      <c r="C54" s="396" t="s">
        <v>2168</v>
      </c>
      <c r="D54" s="397">
        <v>0</v>
      </c>
      <c r="E54" s="397">
        <v>1666.6</v>
      </c>
      <c r="F54" s="398">
        <v>0</v>
      </c>
      <c r="G54" s="398">
        <v>0</v>
      </c>
      <c r="H54" s="398">
        <v>0</v>
      </c>
      <c r="I54" s="398">
        <v>0</v>
      </c>
    </row>
    <row r="55" spans="2:9">
      <c r="B55" s="1488"/>
      <c r="C55" s="396" t="s">
        <v>2169</v>
      </c>
      <c r="D55" s="397">
        <v>0</v>
      </c>
      <c r="E55" s="398">
        <v>0</v>
      </c>
      <c r="F55" s="397">
        <v>5145</v>
      </c>
      <c r="G55" s="398">
        <v>0</v>
      </c>
      <c r="H55" s="398">
        <v>0</v>
      </c>
      <c r="I55" s="398">
        <v>0</v>
      </c>
    </row>
    <row r="56" spans="2:9">
      <c r="B56" s="1488"/>
      <c r="C56" s="396" t="s">
        <v>2170</v>
      </c>
      <c r="D56" s="397">
        <v>0</v>
      </c>
      <c r="E56" s="398">
        <v>0</v>
      </c>
      <c r="F56" s="397">
        <v>429167.41</v>
      </c>
      <c r="G56" s="398">
        <v>0</v>
      </c>
      <c r="H56" s="398">
        <v>0</v>
      </c>
      <c r="I56" s="398">
        <v>0</v>
      </c>
    </row>
    <row r="57" spans="2:9">
      <c r="B57" s="1488"/>
      <c r="C57" s="396" t="s">
        <v>2171</v>
      </c>
      <c r="D57" s="397">
        <v>262</v>
      </c>
      <c r="E57" s="398">
        <v>0</v>
      </c>
      <c r="F57" s="398">
        <v>0</v>
      </c>
      <c r="G57" s="398">
        <v>0</v>
      </c>
      <c r="H57" s="398">
        <v>0</v>
      </c>
      <c r="I57" s="398">
        <v>0</v>
      </c>
    </row>
    <row r="58" spans="2:9">
      <c r="B58" s="1488"/>
      <c r="C58" s="396" t="s">
        <v>2172</v>
      </c>
      <c r="D58" s="397">
        <v>10340</v>
      </c>
      <c r="E58" s="398">
        <v>0</v>
      </c>
      <c r="F58" s="398">
        <v>0</v>
      </c>
      <c r="G58" s="398">
        <v>0</v>
      </c>
      <c r="H58" s="398">
        <v>0</v>
      </c>
      <c r="I58" s="398">
        <v>0</v>
      </c>
    </row>
    <row r="59" spans="2:9">
      <c r="B59" s="1488"/>
      <c r="C59" s="396" t="s">
        <v>2173</v>
      </c>
      <c r="D59" s="397">
        <v>3000</v>
      </c>
      <c r="E59" s="398">
        <v>0</v>
      </c>
      <c r="F59" s="398">
        <v>0</v>
      </c>
      <c r="G59" s="398">
        <v>0</v>
      </c>
      <c r="H59" s="398">
        <v>0</v>
      </c>
      <c r="I59" s="398">
        <v>0</v>
      </c>
    </row>
    <row r="60" spans="2:9">
      <c r="B60" s="1488"/>
      <c r="C60" s="396" t="s">
        <v>2174</v>
      </c>
      <c r="D60" s="397">
        <v>7200</v>
      </c>
      <c r="E60" s="398">
        <v>0</v>
      </c>
      <c r="F60" s="398">
        <v>0</v>
      </c>
      <c r="G60" s="398">
        <v>0</v>
      </c>
      <c r="H60" s="398">
        <v>0</v>
      </c>
      <c r="I60" s="398">
        <v>0</v>
      </c>
    </row>
    <row r="61" spans="2:9">
      <c r="B61" s="1488"/>
      <c r="C61" s="396" t="s">
        <v>2175</v>
      </c>
      <c r="D61" s="397">
        <v>2943</v>
      </c>
      <c r="E61" s="398">
        <v>0</v>
      </c>
      <c r="F61" s="398">
        <v>0</v>
      </c>
      <c r="G61" s="398">
        <v>0</v>
      </c>
      <c r="H61" s="398">
        <v>0</v>
      </c>
      <c r="I61" s="398">
        <v>0</v>
      </c>
    </row>
    <row r="62" spans="2:9">
      <c r="B62" s="1488"/>
      <c r="C62" s="396" t="s">
        <v>2176</v>
      </c>
      <c r="D62" s="397">
        <v>250</v>
      </c>
      <c r="E62" s="398">
        <v>0</v>
      </c>
      <c r="F62" s="398">
        <v>0</v>
      </c>
      <c r="G62" s="398">
        <v>0</v>
      </c>
      <c r="H62" s="398">
        <v>0</v>
      </c>
      <c r="I62" s="398">
        <v>0</v>
      </c>
    </row>
    <row r="63" spans="2:9">
      <c r="B63" s="1488"/>
      <c r="C63" s="396" t="s">
        <v>2177</v>
      </c>
      <c r="D63" s="397">
        <v>500</v>
      </c>
      <c r="E63" s="398">
        <v>0</v>
      </c>
      <c r="F63" s="398">
        <v>0</v>
      </c>
      <c r="G63" s="398">
        <v>0</v>
      </c>
      <c r="H63" s="398">
        <v>0</v>
      </c>
      <c r="I63" s="398">
        <v>0</v>
      </c>
    </row>
    <row r="64" spans="2:9">
      <c r="B64" s="1488"/>
      <c r="C64" s="396" t="s">
        <v>2178</v>
      </c>
      <c r="D64" s="397">
        <v>0</v>
      </c>
      <c r="E64" s="398">
        <v>0</v>
      </c>
      <c r="F64" s="398">
        <v>0</v>
      </c>
      <c r="G64" s="397">
        <v>250</v>
      </c>
      <c r="H64" s="398">
        <v>0</v>
      </c>
      <c r="I64" s="398">
        <v>0</v>
      </c>
    </row>
    <row r="65" spans="2:9">
      <c r="B65" s="399" t="s">
        <v>2179</v>
      </c>
      <c r="C65" s="400"/>
      <c r="D65" s="400">
        <v>24495</v>
      </c>
      <c r="E65" s="400">
        <v>16529.580000000002</v>
      </c>
      <c r="F65" s="400">
        <v>434312.41</v>
      </c>
      <c r="G65" s="400">
        <v>250</v>
      </c>
      <c r="H65" s="400">
        <v>0</v>
      </c>
      <c r="I65" s="400">
        <v>0</v>
      </c>
    </row>
    <row r="66" spans="2:9">
      <c r="B66" s="1488" t="s">
        <v>156</v>
      </c>
      <c r="C66" s="396" t="s">
        <v>451</v>
      </c>
      <c r="D66" s="397">
        <v>500</v>
      </c>
      <c r="E66" s="398">
        <v>0</v>
      </c>
      <c r="F66" s="398">
        <v>0</v>
      </c>
      <c r="G66" s="397">
        <v>520</v>
      </c>
      <c r="H66" s="398">
        <v>0</v>
      </c>
      <c r="I66" s="398">
        <v>0</v>
      </c>
    </row>
    <row r="67" spans="2:9">
      <c r="B67" s="1488"/>
      <c r="C67" s="396" t="s">
        <v>875</v>
      </c>
      <c r="D67" s="397">
        <v>0</v>
      </c>
      <c r="E67" s="397">
        <v>4106</v>
      </c>
      <c r="F67" s="398">
        <v>0</v>
      </c>
      <c r="G67" s="398">
        <v>0</v>
      </c>
      <c r="H67" s="398">
        <v>0</v>
      </c>
      <c r="I67" s="398">
        <v>0</v>
      </c>
    </row>
    <row r="68" spans="2:9">
      <c r="B68" s="1488"/>
      <c r="C68" s="402" t="s">
        <v>811</v>
      </c>
      <c r="D68" s="403">
        <v>4867</v>
      </c>
      <c r="E68" s="398">
        <v>0</v>
      </c>
      <c r="F68" s="398">
        <v>0</v>
      </c>
      <c r="G68" s="398">
        <v>0</v>
      </c>
      <c r="H68" s="403">
        <v>2099</v>
      </c>
      <c r="I68" s="398">
        <v>0</v>
      </c>
    </row>
    <row r="69" spans="2:9">
      <c r="B69" s="1488"/>
      <c r="C69" s="396" t="s">
        <v>6</v>
      </c>
      <c r="D69" s="397">
        <v>0</v>
      </c>
      <c r="E69" s="397">
        <v>6728</v>
      </c>
      <c r="F69" s="398">
        <v>0</v>
      </c>
      <c r="G69" s="398">
        <v>0</v>
      </c>
      <c r="H69" s="398">
        <v>0</v>
      </c>
      <c r="I69" s="397">
        <v>1743</v>
      </c>
    </row>
    <row r="70" spans="2:9">
      <c r="B70" s="399" t="s">
        <v>2180</v>
      </c>
      <c r="C70" s="400"/>
      <c r="D70" s="400">
        <v>5367</v>
      </c>
      <c r="E70" s="400">
        <v>10834</v>
      </c>
      <c r="F70" s="400">
        <v>0</v>
      </c>
      <c r="G70" s="400">
        <v>520</v>
      </c>
      <c r="H70" s="400">
        <v>2099</v>
      </c>
      <c r="I70" s="400">
        <v>1743</v>
      </c>
    </row>
    <row r="71" spans="2:9">
      <c r="B71" s="88" t="s">
        <v>2181</v>
      </c>
      <c r="C71" s="88"/>
      <c r="D71" s="404">
        <v>396479.49</v>
      </c>
      <c r="E71" s="404">
        <v>680139.84</v>
      </c>
      <c r="F71" s="404">
        <v>1463145.77</v>
      </c>
      <c r="G71" s="404">
        <v>12125</v>
      </c>
      <c r="H71" s="404">
        <v>2099</v>
      </c>
      <c r="I71" s="404">
        <v>1743</v>
      </c>
    </row>
    <row r="72" spans="2:9">
      <c r="B72" s="88" t="s">
        <v>2182</v>
      </c>
      <c r="C72" s="88"/>
      <c r="D72" s="404">
        <v>79295898</v>
      </c>
      <c r="E72" s="404">
        <v>238048944</v>
      </c>
      <c r="F72" s="404">
        <v>292629154</v>
      </c>
      <c r="G72" s="404">
        <v>2425000</v>
      </c>
      <c r="H72" s="404">
        <v>419800</v>
      </c>
      <c r="I72" s="404">
        <v>610050</v>
      </c>
    </row>
  </sheetData>
  <mergeCells count="9">
    <mergeCell ref="B66:B69"/>
    <mergeCell ref="B29:B32"/>
    <mergeCell ref="B34:B36"/>
    <mergeCell ref="B38:B45"/>
    <mergeCell ref="B7:B21"/>
    <mergeCell ref="B23:B24"/>
    <mergeCell ref="B26:B27"/>
    <mergeCell ref="B47:B51"/>
    <mergeCell ref="B53:B6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0"/>
  <sheetViews>
    <sheetView zoomScale="80" zoomScaleNormal="80" workbookViewId="0">
      <selection activeCell="E21" sqref="E21"/>
    </sheetView>
  </sheetViews>
  <sheetFormatPr baseColWidth="10" defaultColWidth="11.5703125" defaultRowHeight="11.25"/>
  <cols>
    <col min="1" max="1" width="10.5703125" style="1" bestFit="1" customWidth="1"/>
    <col min="2" max="2" width="21.28515625" style="1" bestFit="1" customWidth="1"/>
    <col min="3" max="3" width="17.42578125" style="1" bestFit="1" customWidth="1"/>
    <col min="4" max="4" width="35.28515625" style="1" bestFit="1" customWidth="1"/>
    <col min="5" max="5" width="35.7109375" style="1" bestFit="1" customWidth="1"/>
    <col min="6" max="6" width="11.28515625" style="1" bestFit="1" customWidth="1"/>
    <col min="7" max="7" width="16.140625" style="1" bestFit="1" customWidth="1"/>
    <col min="8" max="8" width="11.28515625" style="1" bestFit="1" customWidth="1"/>
    <col min="9" max="9" width="8.85546875" style="1" bestFit="1" customWidth="1"/>
    <col min="10" max="10" width="26.7109375" style="1" customWidth="1"/>
    <col min="11" max="11" width="16.7109375" style="1" bestFit="1" customWidth="1"/>
    <col min="12" max="12" width="17.7109375" style="1" customWidth="1"/>
    <col min="13" max="13" width="24.5703125" style="1" customWidth="1"/>
    <col min="14" max="14" width="21.140625" style="1" bestFit="1" customWidth="1"/>
    <col min="15" max="16384" width="11.5703125" style="1"/>
  </cols>
  <sheetData>
    <row r="2" spans="1:14">
      <c r="A2" s="166" t="s">
        <v>4224</v>
      </c>
    </row>
    <row r="5" spans="1:14" ht="45">
      <c r="A5" s="88" t="s">
        <v>9</v>
      </c>
      <c r="B5" s="88" t="s">
        <v>571</v>
      </c>
      <c r="C5" s="88" t="s">
        <v>1433</v>
      </c>
      <c r="D5" s="88" t="s">
        <v>2103</v>
      </c>
      <c r="E5" s="88" t="s">
        <v>2104</v>
      </c>
      <c r="F5" s="88" t="s">
        <v>306</v>
      </c>
      <c r="G5" s="88" t="s">
        <v>2105</v>
      </c>
      <c r="H5" s="88" t="s">
        <v>2106</v>
      </c>
      <c r="I5" s="88" t="s">
        <v>2107</v>
      </c>
      <c r="J5" s="336" t="s">
        <v>1434</v>
      </c>
      <c r="K5" s="88" t="s">
        <v>3081</v>
      </c>
      <c r="L5" s="88" t="s">
        <v>3082</v>
      </c>
      <c r="M5" s="88" t="s">
        <v>311</v>
      </c>
      <c r="N5" s="88" t="s">
        <v>323</v>
      </c>
    </row>
    <row r="6" spans="1:14">
      <c r="A6" s="383" t="s">
        <v>11</v>
      </c>
      <c r="B6" s="383" t="s">
        <v>2108</v>
      </c>
      <c r="C6" s="383"/>
      <c r="D6" s="383" t="s">
        <v>2109</v>
      </c>
      <c r="E6" s="383" t="s">
        <v>2110</v>
      </c>
      <c r="F6" s="384">
        <v>44569</v>
      </c>
      <c r="G6" s="385">
        <v>649580</v>
      </c>
      <c r="H6" s="385">
        <v>94531784</v>
      </c>
      <c r="I6" s="386" t="s">
        <v>2111</v>
      </c>
      <c r="J6" s="387" t="s">
        <v>2112</v>
      </c>
      <c r="K6" s="385">
        <v>47602100</v>
      </c>
      <c r="L6" s="385">
        <v>26608740863</v>
      </c>
      <c r="M6" s="387" t="s">
        <v>2113</v>
      </c>
      <c r="N6" s="386" t="s">
        <v>793</v>
      </c>
    </row>
    <row r="7" spans="1:14">
      <c r="A7" s="337" t="s">
        <v>11</v>
      </c>
      <c r="B7" s="337" t="s">
        <v>2063</v>
      </c>
      <c r="C7" s="337"/>
      <c r="D7" s="337" t="s">
        <v>2109</v>
      </c>
      <c r="E7" s="337" t="s">
        <v>2110</v>
      </c>
      <c r="F7" s="338">
        <v>44582</v>
      </c>
      <c r="G7" s="339">
        <v>910995</v>
      </c>
      <c r="H7" s="339">
        <v>128392043</v>
      </c>
      <c r="I7" s="340" t="s">
        <v>2111</v>
      </c>
      <c r="J7" s="341" t="s">
        <v>2112</v>
      </c>
      <c r="K7" s="339">
        <v>71250000</v>
      </c>
      <c r="L7" s="339">
        <v>41105550000</v>
      </c>
      <c r="M7" s="341" t="s">
        <v>2113</v>
      </c>
      <c r="N7" s="340" t="s">
        <v>321</v>
      </c>
    </row>
    <row r="8" spans="1:14">
      <c r="A8" s="383" t="s">
        <v>11</v>
      </c>
      <c r="B8" s="383" t="s">
        <v>2065</v>
      </c>
      <c r="C8" s="383"/>
      <c r="D8" s="383" t="s">
        <v>2109</v>
      </c>
      <c r="E8" s="383" t="s">
        <v>2110</v>
      </c>
      <c r="F8" s="384">
        <v>44599</v>
      </c>
      <c r="G8" s="385">
        <v>910061</v>
      </c>
      <c r="H8" s="385">
        <v>128241950</v>
      </c>
      <c r="I8" s="386" t="s">
        <v>2111</v>
      </c>
      <c r="J8" s="387" t="s">
        <v>2112</v>
      </c>
      <c r="K8" s="385">
        <v>80436500</v>
      </c>
      <c r="L8" s="385">
        <v>47372272310</v>
      </c>
      <c r="M8" s="387" t="s">
        <v>2113</v>
      </c>
      <c r="N8" s="386" t="s">
        <v>320</v>
      </c>
    </row>
    <row r="9" spans="1:14">
      <c r="A9" s="337" t="s">
        <v>11</v>
      </c>
      <c r="B9" s="337" t="s">
        <v>2114</v>
      </c>
      <c r="C9" s="337"/>
      <c r="D9" s="337" t="s">
        <v>2109</v>
      </c>
      <c r="E9" s="337" t="s">
        <v>2110</v>
      </c>
      <c r="F9" s="338">
        <v>44606</v>
      </c>
      <c r="G9" s="339">
        <v>682265</v>
      </c>
      <c r="H9" s="339">
        <v>99255926</v>
      </c>
      <c r="I9" s="340" t="s">
        <v>2111</v>
      </c>
      <c r="J9" s="341" t="s">
        <v>2112</v>
      </c>
      <c r="K9" s="339">
        <v>56692350</v>
      </c>
      <c r="L9" s="339">
        <v>32310444266</v>
      </c>
      <c r="M9" s="341" t="s">
        <v>2113</v>
      </c>
      <c r="N9" s="340" t="s">
        <v>793</v>
      </c>
    </row>
    <row r="10" spans="1:14">
      <c r="A10" s="383" t="s">
        <v>11</v>
      </c>
      <c r="B10" s="383" t="s">
        <v>2077</v>
      </c>
      <c r="C10" s="383"/>
      <c r="D10" s="383" t="s">
        <v>2109</v>
      </c>
      <c r="E10" s="383" t="s">
        <v>2110</v>
      </c>
      <c r="F10" s="384">
        <v>44620</v>
      </c>
      <c r="G10" s="385">
        <v>401848</v>
      </c>
      <c r="H10" s="385">
        <v>49063452</v>
      </c>
      <c r="I10" s="386" t="s">
        <v>2111</v>
      </c>
      <c r="J10" s="387" t="s">
        <v>2112</v>
      </c>
      <c r="K10" s="385">
        <v>36000000</v>
      </c>
      <c r="L10" s="385">
        <v>20827800000</v>
      </c>
      <c r="M10" s="387" t="s">
        <v>2113</v>
      </c>
      <c r="N10" s="386" t="s">
        <v>324</v>
      </c>
    </row>
    <row r="11" spans="1:14">
      <c r="A11" s="337" t="s">
        <v>11</v>
      </c>
      <c r="B11" s="337" t="s">
        <v>2115</v>
      </c>
      <c r="C11" s="337"/>
      <c r="D11" s="337" t="s">
        <v>2109</v>
      </c>
      <c r="E11" s="337" t="s">
        <v>2110</v>
      </c>
      <c r="F11" s="338">
        <v>44640</v>
      </c>
      <c r="G11" s="339">
        <v>651004</v>
      </c>
      <c r="H11" s="339">
        <v>94687380</v>
      </c>
      <c r="I11" s="340" t="s">
        <v>2111</v>
      </c>
      <c r="J11" s="341" t="s">
        <v>2112</v>
      </c>
      <c r="K11" s="339">
        <v>53820250</v>
      </c>
      <c r="L11" s="339">
        <v>36372819801</v>
      </c>
      <c r="M11" s="341" t="s">
        <v>2116</v>
      </c>
      <c r="N11" s="340" t="s">
        <v>793</v>
      </c>
    </row>
    <row r="12" spans="1:14">
      <c r="A12" s="383" t="s">
        <v>11</v>
      </c>
      <c r="B12" s="383" t="s">
        <v>2066</v>
      </c>
      <c r="C12" s="383"/>
      <c r="D12" s="383" t="s">
        <v>2109</v>
      </c>
      <c r="E12" s="383" t="s">
        <v>2110</v>
      </c>
      <c r="F12" s="384">
        <v>44646</v>
      </c>
      <c r="G12" s="385">
        <v>947332</v>
      </c>
      <c r="H12" s="385">
        <v>133422760</v>
      </c>
      <c r="I12" s="386" t="s">
        <v>2111</v>
      </c>
      <c r="J12" s="387" t="s">
        <v>2112</v>
      </c>
      <c r="K12" s="385">
        <v>105887000</v>
      </c>
      <c r="L12" s="385">
        <v>63223486450</v>
      </c>
      <c r="M12" s="387" t="s">
        <v>2113</v>
      </c>
      <c r="N12" s="386" t="s">
        <v>793</v>
      </c>
    </row>
    <row r="13" spans="1:14">
      <c r="A13" s="337" t="s">
        <v>11</v>
      </c>
      <c r="B13" s="337" t="s">
        <v>2117</v>
      </c>
      <c r="C13" s="337"/>
      <c r="D13" s="337" t="s">
        <v>2109</v>
      </c>
      <c r="E13" s="337" t="s">
        <v>2110</v>
      </c>
      <c r="F13" s="338">
        <v>44686</v>
      </c>
      <c r="G13" s="339">
        <v>994179</v>
      </c>
      <c r="H13" s="339">
        <v>140308022</v>
      </c>
      <c r="I13" s="340" t="s">
        <v>2111</v>
      </c>
      <c r="J13" s="341" t="s">
        <v>2112</v>
      </c>
      <c r="K13" s="339">
        <v>98800000</v>
      </c>
      <c r="L13" s="339">
        <v>61810268000</v>
      </c>
      <c r="M13" s="341" t="s">
        <v>2116</v>
      </c>
      <c r="N13" s="340" t="s">
        <v>321</v>
      </c>
    </row>
    <row r="14" spans="1:14">
      <c r="A14" s="383" t="s">
        <v>11</v>
      </c>
      <c r="B14" s="383" t="s">
        <v>2078</v>
      </c>
      <c r="C14" s="383"/>
      <c r="D14" s="383" t="s">
        <v>2109</v>
      </c>
      <c r="E14" s="383" t="s">
        <v>2110</v>
      </c>
      <c r="F14" s="384">
        <v>44702</v>
      </c>
      <c r="G14" s="385">
        <v>410440</v>
      </c>
      <c r="H14" s="385">
        <v>50843078</v>
      </c>
      <c r="I14" s="386" t="s">
        <v>2111</v>
      </c>
      <c r="J14" s="387" t="s">
        <v>2112</v>
      </c>
      <c r="K14" s="385">
        <v>40072920</v>
      </c>
      <c r="L14" s="385">
        <v>25177787585</v>
      </c>
      <c r="M14" s="387" t="s">
        <v>2113</v>
      </c>
      <c r="N14" s="386" t="s">
        <v>324</v>
      </c>
    </row>
    <row r="15" spans="1:14">
      <c r="A15" s="337" t="s">
        <v>11</v>
      </c>
      <c r="B15" s="337" t="s">
        <v>2118</v>
      </c>
      <c r="C15" s="337"/>
      <c r="D15" s="337" t="s">
        <v>2109</v>
      </c>
      <c r="E15" s="337" t="s">
        <v>2110</v>
      </c>
      <c r="F15" s="338">
        <v>44716</v>
      </c>
      <c r="G15" s="339">
        <v>675774</v>
      </c>
      <c r="H15" s="339">
        <v>98365303</v>
      </c>
      <c r="I15" s="340" t="s">
        <v>2111</v>
      </c>
      <c r="J15" s="341" t="s">
        <v>2112</v>
      </c>
      <c r="K15" s="339">
        <v>71054750</v>
      </c>
      <c r="L15" s="339">
        <v>40495949448</v>
      </c>
      <c r="M15" s="341" t="s">
        <v>2113</v>
      </c>
      <c r="N15" s="340" t="s">
        <v>318</v>
      </c>
    </row>
    <row r="16" spans="1:14">
      <c r="A16" s="383" t="s">
        <v>11</v>
      </c>
      <c r="B16" s="383" t="s">
        <v>2068</v>
      </c>
      <c r="C16" s="383"/>
      <c r="D16" s="383" t="s">
        <v>2109</v>
      </c>
      <c r="E16" s="383" t="s">
        <v>2110</v>
      </c>
      <c r="F16" s="384">
        <v>44729</v>
      </c>
      <c r="G16" s="385">
        <v>976457</v>
      </c>
      <c r="H16" s="385">
        <v>137905576</v>
      </c>
      <c r="I16" s="386" t="s">
        <v>2111</v>
      </c>
      <c r="J16" s="387" t="s">
        <v>2112</v>
      </c>
      <c r="K16" s="385">
        <v>112370750</v>
      </c>
      <c r="L16" s="385">
        <v>70446931210</v>
      </c>
      <c r="M16" s="387" t="s">
        <v>2119</v>
      </c>
      <c r="N16" s="386" t="s">
        <v>2048</v>
      </c>
    </row>
    <row r="17" spans="1:14">
      <c r="A17" s="337" t="s">
        <v>11</v>
      </c>
      <c r="B17" s="337" t="s">
        <v>2069</v>
      </c>
      <c r="C17" s="337"/>
      <c r="D17" s="337" t="s">
        <v>2109</v>
      </c>
      <c r="E17" s="337" t="s">
        <v>2110</v>
      </c>
      <c r="F17" s="338">
        <v>44748</v>
      </c>
      <c r="G17" s="339">
        <v>995380</v>
      </c>
      <c r="H17" s="339">
        <v>140602770</v>
      </c>
      <c r="I17" s="340" t="s">
        <v>2111</v>
      </c>
      <c r="J17" s="341" t="s">
        <v>2112</v>
      </c>
      <c r="K17" s="339">
        <v>118227500</v>
      </c>
      <c r="L17" s="339">
        <v>74321755298</v>
      </c>
      <c r="M17" s="341" t="s">
        <v>2116</v>
      </c>
      <c r="N17" s="340" t="s">
        <v>324</v>
      </c>
    </row>
    <row r="18" spans="1:14">
      <c r="A18" s="383" t="s">
        <v>11</v>
      </c>
      <c r="B18" s="383" t="s">
        <v>2120</v>
      </c>
      <c r="C18" s="383"/>
      <c r="D18" s="383" t="s">
        <v>2109</v>
      </c>
      <c r="E18" s="383" t="s">
        <v>2110</v>
      </c>
      <c r="F18" s="384">
        <v>44754</v>
      </c>
      <c r="G18" s="385">
        <v>650763</v>
      </c>
      <c r="H18" s="385">
        <v>94875470</v>
      </c>
      <c r="I18" s="386" t="s">
        <v>2111</v>
      </c>
      <c r="J18" s="387" t="s">
        <v>2112</v>
      </c>
      <c r="K18" s="385">
        <v>80406300</v>
      </c>
      <c r="L18" s="385">
        <v>45825640933</v>
      </c>
      <c r="M18" s="387" t="s">
        <v>2113</v>
      </c>
      <c r="N18" s="386" t="s">
        <v>318</v>
      </c>
    </row>
    <row r="19" spans="1:14">
      <c r="A19" s="337" t="s">
        <v>11</v>
      </c>
      <c r="B19" s="337" t="s">
        <v>2121</v>
      </c>
      <c r="C19" s="337"/>
      <c r="D19" s="337" t="s">
        <v>2109</v>
      </c>
      <c r="E19" s="337" t="s">
        <v>2110</v>
      </c>
      <c r="F19" s="338">
        <v>44774</v>
      </c>
      <c r="G19" s="339">
        <v>994091</v>
      </c>
      <c r="H19" s="339">
        <v>140595360</v>
      </c>
      <c r="I19" s="340" t="s">
        <v>2111</v>
      </c>
      <c r="J19" s="341" t="s">
        <v>2112</v>
      </c>
      <c r="K19" s="339">
        <v>109890300</v>
      </c>
      <c r="L19" s="339">
        <v>70739682819</v>
      </c>
      <c r="M19" s="341" t="s">
        <v>2116</v>
      </c>
      <c r="N19" s="340" t="s">
        <v>324</v>
      </c>
    </row>
    <row r="20" spans="1:14">
      <c r="A20" s="383" t="s">
        <v>11</v>
      </c>
      <c r="B20" s="19" t="s">
        <v>2079</v>
      </c>
      <c r="C20" s="383"/>
      <c r="D20" s="383" t="s">
        <v>2109</v>
      </c>
      <c r="E20" s="383" t="s">
        <v>2110</v>
      </c>
      <c r="F20" s="384">
        <v>44795</v>
      </c>
      <c r="G20" s="385">
        <v>383417</v>
      </c>
      <c r="H20" s="385">
        <v>47889370</v>
      </c>
      <c r="I20" s="386" t="s">
        <v>2111</v>
      </c>
      <c r="J20" s="387" t="s">
        <v>2112</v>
      </c>
      <c r="K20" s="385">
        <v>29160396</v>
      </c>
      <c r="L20" s="385">
        <v>18309696333</v>
      </c>
      <c r="M20" s="387" t="s">
        <v>2113</v>
      </c>
      <c r="N20" s="386" t="s">
        <v>324</v>
      </c>
    </row>
    <row r="21" spans="1:14">
      <c r="A21" s="337" t="s">
        <v>11</v>
      </c>
      <c r="B21" s="337" t="s">
        <v>2071</v>
      </c>
      <c r="C21" s="337"/>
      <c r="D21" s="337" t="s">
        <v>2109</v>
      </c>
      <c r="E21" s="337" t="s">
        <v>2110</v>
      </c>
      <c r="F21" s="338">
        <v>44812</v>
      </c>
      <c r="G21" s="339">
        <v>934641</v>
      </c>
      <c r="H21" s="339">
        <v>132211116</v>
      </c>
      <c r="I21" s="340" t="s">
        <v>2111</v>
      </c>
      <c r="J21" s="341" t="s">
        <v>2112</v>
      </c>
      <c r="K21" s="339">
        <v>94994300</v>
      </c>
      <c r="L21" s="339">
        <v>62356158406</v>
      </c>
      <c r="M21" s="341" t="s">
        <v>2116</v>
      </c>
      <c r="N21" s="340" t="s">
        <v>1225</v>
      </c>
    </row>
    <row r="22" spans="1:14">
      <c r="A22" s="383" t="s">
        <v>11</v>
      </c>
      <c r="B22" s="383" t="s">
        <v>2122</v>
      </c>
      <c r="C22" s="383"/>
      <c r="D22" s="383" t="s">
        <v>2109</v>
      </c>
      <c r="E22" s="383" t="s">
        <v>2110</v>
      </c>
      <c r="F22" s="384">
        <v>44825</v>
      </c>
      <c r="G22" s="385">
        <v>681805</v>
      </c>
      <c r="H22" s="385">
        <v>98972469</v>
      </c>
      <c r="I22" s="386" t="s">
        <v>2111</v>
      </c>
      <c r="J22" s="387" t="s">
        <v>2112</v>
      </c>
      <c r="K22" s="385">
        <v>64996100</v>
      </c>
      <c r="L22" s="385">
        <v>40810791205</v>
      </c>
      <c r="M22" s="387" t="s">
        <v>2116</v>
      </c>
      <c r="N22" s="386" t="s">
        <v>324</v>
      </c>
    </row>
    <row r="23" spans="1:14">
      <c r="A23" s="337" t="s">
        <v>11</v>
      </c>
      <c r="B23" s="337" t="s">
        <v>2072</v>
      </c>
      <c r="C23" s="337"/>
      <c r="D23" s="337" t="s">
        <v>2109</v>
      </c>
      <c r="E23" s="337" t="s">
        <v>2110</v>
      </c>
      <c r="F23" s="338">
        <v>44853</v>
      </c>
      <c r="G23" s="339">
        <v>953459</v>
      </c>
      <c r="H23" s="339">
        <v>134929420</v>
      </c>
      <c r="I23" s="340" t="s">
        <v>2111</v>
      </c>
      <c r="J23" s="341" t="s">
        <v>2112</v>
      </c>
      <c r="K23" s="339">
        <v>76361000</v>
      </c>
      <c r="L23" s="339">
        <v>51534053514</v>
      </c>
      <c r="M23" s="341" t="s">
        <v>2116</v>
      </c>
      <c r="N23" s="340" t="s">
        <v>321</v>
      </c>
    </row>
    <row r="24" spans="1:14">
      <c r="A24" s="383" t="s">
        <v>11</v>
      </c>
      <c r="B24" s="383" t="s">
        <v>2123</v>
      </c>
      <c r="C24" s="383"/>
      <c r="D24" s="383" t="s">
        <v>2109</v>
      </c>
      <c r="E24" s="383" t="s">
        <v>2110</v>
      </c>
      <c r="F24" s="384">
        <v>44858</v>
      </c>
      <c r="G24" s="385">
        <v>649069</v>
      </c>
      <c r="H24" s="385">
        <v>94117250</v>
      </c>
      <c r="I24" s="386" t="s">
        <v>2111</v>
      </c>
      <c r="J24" s="387" t="s">
        <v>2112</v>
      </c>
      <c r="K24" s="385">
        <v>50576500</v>
      </c>
      <c r="L24" s="385">
        <v>33768639349</v>
      </c>
      <c r="M24" s="387" t="s">
        <v>2113</v>
      </c>
      <c r="N24" s="386" t="s">
        <v>318</v>
      </c>
    </row>
    <row r="25" spans="1:14">
      <c r="A25" s="337" t="s">
        <v>11</v>
      </c>
      <c r="B25" s="337" t="s">
        <v>2073</v>
      </c>
      <c r="C25" s="337"/>
      <c r="D25" s="337" t="s">
        <v>2109</v>
      </c>
      <c r="E25" s="337" t="s">
        <v>2110</v>
      </c>
      <c r="F25" s="338">
        <v>44877</v>
      </c>
      <c r="G25" s="339">
        <v>995502</v>
      </c>
      <c r="H25" s="339">
        <v>140979805</v>
      </c>
      <c r="I25" s="340" t="s">
        <v>2111</v>
      </c>
      <c r="J25" s="341" t="s">
        <v>2112</v>
      </c>
      <c r="K25" s="339">
        <v>83909700</v>
      </c>
      <c r="L25" s="339">
        <v>55664620935</v>
      </c>
      <c r="M25" s="341" t="s">
        <v>2116</v>
      </c>
      <c r="N25" s="340" t="s">
        <v>324</v>
      </c>
    </row>
    <row r="26" spans="1:14">
      <c r="A26" s="383" t="s">
        <v>11</v>
      </c>
      <c r="B26" s="383" t="s">
        <v>2080</v>
      </c>
      <c r="C26" s="383"/>
      <c r="D26" s="383" t="s">
        <v>2109</v>
      </c>
      <c r="E26" s="383" t="s">
        <v>2110</v>
      </c>
      <c r="F26" s="384">
        <v>44889</v>
      </c>
      <c r="G26" s="385">
        <v>420262</v>
      </c>
      <c r="H26" s="385">
        <v>52591460</v>
      </c>
      <c r="I26" s="386" t="s">
        <v>2111</v>
      </c>
      <c r="J26" s="387" t="s">
        <v>2112</v>
      </c>
      <c r="K26" s="385">
        <v>27414951.050000001</v>
      </c>
      <c r="L26" s="385">
        <v>17213738104</v>
      </c>
      <c r="M26" s="387" t="s">
        <v>2113</v>
      </c>
      <c r="N26" s="386" t="s">
        <v>324</v>
      </c>
    </row>
    <row r="27" spans="1:14">
      <c r="A27" s="337" t="s">
        <v>11</v>
      </c>
      <c r="B27" s="337" t="s">
        <v>2124</v>
      </c>
      <c r="C27" s="337"/>
      <c r="D27" s="337" t="s">
        <v>2109</v>
      </c>
      <c r="E27" s="337" t="s">
        <v>2110</v>
      </c>
      <c r="F27" s="338">
        <v>44893</v>
      </c>
      <c r="G27" s="339">
        <v>649580</v>
      </c>
      <c r="H27" s="339">
        <v>94193536</v>
      </c>
      <c r="I27" s="340" t="s">
        <v>2111</v>
      </c>
      <c r="J27" s="341" t="s">
        <v>2112</v>
      </c>
      <c r="K27" s="339">
        <v>60851700</v>
      </c>
      <c r="L27" s="339">
        <v>38708782593</v>
      </c>
      <c r="M27" s="341" t="s">
        <v>2113</v>
      </c>
      <c r="N27" s="340" t="s">
        <v>318</v>
      </c>
    </row>
    <row r="28" spans="1:14">
      <c r="A28" s="383" t="s">
        <v>11</v>
      </c>
      <c r="B28" s="383" t="s">
        <v>2125</v>
      </c>
      <c r="C28" s="383"/>
      <c r="D28" s="383" t="s">
        <v>2109</v>
      </c>
      <c r="E28" s="383" t="s">
        <v>2110</v>
      </c>
      <c r="F28" s="384">
        <v>44922</v>
      </c>
      <c r="G28" s="385">
        <v>949955</v>
      </c>
      <c r="H28" s="385">
        <v>134449584</v>
      </c>
      <c r="I28" s="386" t="s">
        <v>2111</v>
      </c>
      <c r="J28" s="387" t="s">
        <v>2112</v>
      </c>
      <c r="K28" s="385">
        <v>77634000</v>
      </c>
      <c r="L28" s="385">
        <v>47945927716</v>
      </c>
      <c r="M28" s="387" t="s">
        <v>2116</v>
      </c>
      <c r="N28" s="386" t="s">
        <v>324</v>
      </c>
    </row>
    <row r="29" spans="1:14">
      <c r="A29" s="337" t="s">
        <v>2126</v>
      </c>
      <c r="B29" s="337" t="s">
        <v>2056</v>
      </c>
      <c r="C29" s="337"/>
      <c r="D29" s="337" t="s">
        <v>2109</v>
      </c>
      <c r="E29" s="337" t="s">
        <v>2110</v>
      </c>
      <c r="F29" s="338">
        <v>44706</v>
      </c>
      <c r="G29" s="339">
        <v>996776</v>
      </c>
      <c r="H29" s="339">
        <v>140683405</v>
      </c>
      <c r="I29" s="340" t="s">
        <v>2111</v>
      </c>
      <c r="J29" s="341" t="s">
        <v>2112</v>
      </c>
      <c r="K29" s="339">
        <v>100985000</v>
      </c>
      <c r="L29" s="339">
        <v>63559959000</v>
      </c>
      <c r="M29" s="341" t="s">
        <v>2127</v>
      </c>
      <c r="N29" s="340" t="s">
        <v>321</v>
      </c>
    </row>
    <row r="30" spans="1:14">
      <c r="A30" s="383" t="s">
        <v>2126</v>
      </c>
      <c r="B30" s="383" t="s">
        <v>2060</v>
      </c>
      <c r="C30" s="383"/>
      <c r="D30" s="383" t="s">
        <v>2109</v>
      </c>
      <c r="E30" s="383" t="s">
        <v>2110</v>
      </c>
      <c r="F30" s="384">
        <v>44792</v>
      </c>
      <c r="G30" s="385">
        <v>995359</v>
      </c>
      <c r="H30" s="385">
        <v>140739616</v>
      </c>
      <c r="I30" s="386" t="s">
        <v>2111</v>
      </c>
      <c r="J30" s="387" t="s">
        <v>2112</v>
      </c>
      <c r="K30" s="385">
        <v>106514000</v>
      </c>
      <c r="L30" s="385">
        <v>67875769563</v>
      </c>
      <c r="M30" s="387" t="s">
        <v>2116</v>
      </c>
      <c r="N30" s="386" t="s">
        <v>324</v>
      </c>
    </row>
    <row r="31" spans="1:14">
      <c r="A31" s="337" t="s">
        <v>2126</v>
      </c>
      <c r="B31" s="337" t="s">
        <v>2062</v>
      </c>
      <c r="C31" s="337"/>
      <c r="D31" s="337" t="s">
        <v>2109</v>
      </c>
      <c r="E31" s="337" t="s">
        <v>2110</v>
      </c>
      <c r="F31" s="338">
        <v>44907</v>
      </c>
      <c r="G31" s="339">
        <v>995674</v>
      </c>
      <c r="H31" s="339">
        <v>141002660</v>
      </c>
      <c r="I31" s="340" t="s">
        <v>2111</v>
      </c>
      <c r="J31" s="341" t="s">
        <v>2112</v>
      </c>
      <c r="K31" s="339">
        <v>91178483</v>
      </c>
      <c r="L31" s="339">
        <v>56724869318</v>
      </c>
      <c r="M31" s="341" t="s">
        <v>2127</v>
      </c>
      <c r="N31" s="340" t="s">
        <v>324</v>
      </c>
    </row>
    <row r="32" spans="1:14">
      <c r="A32" s="383" t="s">
        <v>14</v>
      </c>
      <c r="B32" s="383" t="s">
        <v>2044</v>
      </c>
      <c r="C32" s="383"/>
      <c r="D32" s="383" t="s">
        <v>2109</v>
      </c>
      <c r="E32" s="383" t="s">
        <v>2110</v>
      </c>
      <c r="F32" s="384">
        <v>44618</v>
      </c>
      <c r="G32" s="385">
        <v>904536</v>
      </c>
      <c r="H32" s="385">
        <v>127619888</v>
      </c>
      <c r="I32" s="386" t="s">
        <v>2111</v>
      </c>
      <c r="J32" s="387" t="s">
        <v>2112</v>
      </c>
      <c r="K32" s="385">
        <v>91835550</v>
      </c>
      <c r="L32" s="385">
        <v>52339467669</v>
      </c>
      <c r="M32" s="387" t="s">
        <v>2128</v>
      </c>
      <c r="N32" s="386" t="s">
        <v>320</v>
      </c>
    </row>
    <row r="33" spans="1:14">
      <c r="A33" s="337" t="s">
        <v>14</v>
      </c>
      <c r="B33" s="337" t="s">
        <v>2049</v>
      </c>
      <c r="C33" s="337"/>
      <c r="D33" s="337" t="s">
        <v>2109</v>
      </c>
      <c r="E33" s="337" t="s">
        <v>2110</v>
      </c>
      <c r="F33" s="338">
        <v>44838</v>
      </c>
      <c r="G33" s="339">
        <v>952437</v>
      </c>
      <c r="H33" s="339">
        <v>134784520</v>
      </c>
      <c r="I33" s="340" t="s">
        <v>2111</v>
      </c>
      <c r="J33" s="341" t="s">
        <v>2112</v>
      </c>
      <c r="K33" s="339">
        <v>87217600</v>
      </c>
      <c r="L33" s="339">
        <v>54763582169</v>
      </c>
      <c r="M33" s="341" t="s">
        <v>2128</v>
      </c>
      <c r="N33" s="340" t="s">
        <v>324</v>
      </c>
    </row>
    <row r="34" spans="1:14">
      <c r="A34" s="383" t="s">
        <v>14</v>
      </c>
      <c r="B34" s="383" t="s">
        <v>2129</v>
      </c>
      <c r="C34" s="383"/>
      <c r="D34" s="383" t="s">
        <v>2109</v>
      </c>
      <c r="E34" s="383" t="s">
        <v>2110</v>
      </c>
      <c r="F34" s="384">
        <v>44678</v>
      </c>
      <c r="G34" s="385">
        <v>682181</v>
      </c>
      <c r="H34" s="385">
        <v>99310913</v>
      </c>
      <c r="I34" s="386" t="s">
        <v>2111</v>
      </c>
      <c r="J34" s="387" t="s">
        <v>2112</v>
      </c>
      <c r="K34" s="385">
        <v>67866500</v>
      </c>
      <c r="L34" s="385">
        <v>38678882879</v>
      </c>
      <c r="M34" s="387" t="s">
        <v>2128</v>
      </c>
      <c r="N34" s="386" t="s">
        <v>2130</v>
      </c>
    </row>
    <row r="35" spans="1:14">
      <c r="A35" s="337" t="s">
        <v>14</v>
      </c>
      <c r="B35" s="337" t="s">
        <v>2047</v>
      </c>
      <c r="C35" s="337"/>
      <c r="D35" s="337" t="s">
        <v>2109</v>
      </c>
      <c r="E35" s="337" t="s">
        <v>2110</v>
      </c>
      <c r="F35" s="338">
        <v>44788</v>
      </c>
      <c r="G35" s="339">
        <v>649671</v>
      </c>
      <c r="H35" s="339">
        <v>94629810</v>
      </c>
      <c r="I35" s="340" t="s">
        <v>2111</v>
      </c>
      <c r="J35" s="341" t="s">
        <v>2112</v>
      </c>
      <c r="K35" s="339">
        <v>73252400</v>
      </c>
      <c r="L35" s="339">
        <v>41748447322</v>
      </c>
      <c r="M35" s="341" t="s">
        <v>2128</v>
      </c>
      <c r="N35" s="340" t="s">
        <v>2048</v>
      </c>
    </row>
    <row r="36" spans="1:14">
      <c r="A36" s="383" t="s">
        <v>14</v>
      </c>
      <c r="B36" s="383" t="s">
        <v>2050</v>
      </c>
      <c r="C36" s="383"/>
      <c r="D36" s="383" t="s">
        <v>2109</v>
      </c>
      <c r="E36" s="383" t="s">
        <v>2110</v>
      </c>
      <c r="F36" s="384">
        <v>44925</v>
      </c>
      <c r="G36" s="385">
        <v>619996</v>
      </c>
      <c r="H36" s="385">
        <v>89798754</v>
      </c>
      <c r="I36" s="386" t="s">
        <v>2111</v>
      </c>
      <c r="J36" s="387" t="s">
        <v>2112</v>
      </c>
      <c r="K36" s="385">
        <v>53170000</v>
      </c>
      <c r="L36" s="385">
        <v>33385230320</v>
      </c>
      <c r="M36" s="387" t="s">
        <v>2128</v>
      </c>
      <c r="N36" s="386" t="s">
        <v>2051</v>
      </c>
    </row>
    <row r="37" spans="1:14">
      <c r="A37" s="337" t="s">
        <v>21</v>
      </c>
      <c r="B37" s="337" t="s">
        <v>2131</v>
      </c>
      <c r="C37" s="337"/>
      <c r="D37" s="337" t="s">
        <v>2109</v>
      </c>
      <c r="E37" s="337" t="s">
        <v>2110</v>
      </c>
      <c r="F37" s="338">
        <v>44663</v>
      </c>
      <c r="G37" s="339">
        <v>996749</v>
      </c>
      <c r="H37" s="339">
        <v>140647825</v>
      </c>
      <c r="I37" s="340" t="s">
        <v>2111</v>
      </c>
      <c r="J37" s="341" t="s">
        <v>2112</v>
      </c>
      <c r="K37" s="339">
        <v>117800000</v>
      </c>
      <c r="L37" s="339">
        <v>70333349940</v>
      </c>
      <c r="M37" s="341" t="s">
        <v>2127</v>
      </c>
      <c r="N37" s="340" t="s">
        <v>321</v>
      </c>
    </row>
    <row r="38" spans="1:14">
      <c r="B38" s="388"/>
      <c r="C38" s="388"/>
      <c r="D38" s="388"/>
      <c r="E38" s="388"/>
      <c r="F38" s="389"/>
      <c r="G38" s="390">
        <f>SUM(G6:G37)</f>
        <v>25261238</v>
      </c>
      <c r="H38" s="390"/>
      <c r="I38" s="391"/>
      <c r="J38" s="392"/>
      <c r="K38" s="390">
        <f>SUM(K6:K37)</f>
        <v>2438228900.0500002</v>
      </c>
      <c r="L38" s="390">
        <f>SUM(L6:L37)</f>
        <v>1502361095318</v>
      </c>
      <c r="M38" s="393"/>
      <c r="N38" s="394"/>
    </row>
    <row r="39" spans="1:14">
      <c r="B39" s="388"/>
      <c r="C39" s="388"/>
      <c r="D39" s="388"/>
      <c r="E39" s="388"/>
      <c r="F39" s="389"/>
      <c r="G39" s="395"/>
      <c r="H39" s="395"/>
      <c r="I39" s="394"/>
      <c r="J39" s="393"/>
      <c r="K39" s="395"/>
      <c r="L39" s="395"/>
      <c r="M39" s="393"/>
      <c r="N39" s="394"/>
    </row>
    <row r="40" spans="1:14">
      <c r="G40" s="343"/>
    </row>
  </sheetData>
  <autoFilter ref="A5:N37"/>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showGridLines="0" zoomScale="80" zoomScaleNormal="80" workbookViewId="0">
      <selection activeCell="I18" sqref="I18"/>
    </sheetView>
  </sheetViews>
  <sheetFormatPr baseColWidth="10" defaultColWidth="11.5703125" defaultRowHeight="11.25"/>
  <cols>
    <col min="1" max="1" width="11.5703125" style="290"/>
    <col min="2" max="2" width="25.28515625" style="290" bestFit="1" customWidth="1"/>
    <col min="3" max="3" width="27" style="291" customWidth="1"/>
    <col min="4" max="4" width="23.5703125" style="290" bestFit="1" customWidth="1"/>
    <col min="5" max="5" width="30.42578125" style="354" bestFit="1" customWidth="1"/>
    <col min="6" max="6" width="22.7109375" style="290" bestFit="1" customWidth="1"/>
    <col min="7" max="7" width="22.28515625" style="290" bestFit="1" customWidth="1"/>
    <col min="8" max="8" width="22.7109375" style="354" bestFit="1" customWidth="1"/>
    <col min="9" max="9" width="10.28515625" style="354" bestFit="1" customWidth="1"/>
    <col min="10" max="10" width="23.5703125" style="354" bestFit="1" customWidth="1"/>
    <col min="11" max="11" width="22.85546875" style="290" bestFit="1" customWidth="1"/>
    <col min="12" max="12" width="39.7109375" style="355" bestFit="1" customWidth="1"/>
    <col min="13" max="13" width="39.7109375" style="144" bestFit="1" customWidth="1"/>
    <col min="14" max="14" width="11.5703125" style="290"/>
    <col min="15" max="15" width="21.28515625" style="356" customWidth="1"/>
    <col min="16" max="16" width="39.85546875" style="290" bestFit="1" customWidth="1"/>
    <col min="17" max="16384" width="11.5703125" style="290"/>
  </cols>
  <sheetData>
    <row r="1" spans="1:16">
      <c r="A1" s="166" t="s">
        <v>4225</v>
      </c>
    </row>
    <row r="4" spans="1:16" ht="22.5">
      <c r="A4" s="287" t="s">
        <v>9</v>
      </c>
      <c r="B4" s="287" t="s">
        <v>304</v>
      </c>
      <c r="C4" s="287" t="s">
        <v>305</v>
      </c>
      <c r="D4" s="287" t="s">
        <v>306</v>
      </c>
      <c r="E4" s="287" t="s">
        <v>307</v>
      </c>
      <c r="F4" s="287" t="s">
        <v>742</v>
      </c>
      <c r="G4" s="287" t="s">
        <v>572</v>
      </c>
      <c r="H4" s="287" t="s">
        <v>309</v>
      </c>
      <c r="I4" s="287" t="s">
        <v>310</v>
      </c>
      <c r="J4" s="287" t="s">
        <v>743</v>
      </c>
      <c r="K4" s="287" t="s">
        <v>744</v>
      </c>
      <c r="L4" s="287" t="s">
        <v>311</v>
      </c>
      <c r="M4" s="287" t="s">
        <v>323</v>
      </c>
      <c r="N4" s="287" t="s">
        <v>2020</v>
      </c>
      <c r="O4" s="287" t="s">
        <v>380</v>
      </c>
    </row>
    <row r="5" spans="1:16">
      <c r="A5" s="357" t="s">
        <v>2021</v>
      </c>
      <c r="B5" s="304" t="s">
        <v>1209</v>
      </c>
      <c r="C5" s="299" t="s">
        <v>794</v>
      </c>
      <c r="D5" s="1490">
        <v>44569</v>
      </c>
      <c r="E5" s="358">
        <v>138756</v>
      </c>
      <c r="F5" s="301" t="s">
        <v>312</v>
      </c>
      <c r="G5" s="301" t="s">
        <v>317</v>
      </c>
      <c r="H5" s="359">
        <v>86.228999999999999</v>
      </c>
      <c r="I5" s="360"/>
      <c r="J5" s="361">
        <f t="shared" ref="J5:J68" si="0">H5*E5</f>
        <v>11964791.124</v>
      </c>
      <c r="K5" s="1491">
        <v>29516842127.870697</v>
      </c>
      <c r="L5" s="1492" t="s">
        <v>1210</v>
      </c>
      <c r="M5" s="362" t="s">
        <v>793</v>
      </c>
      <c r="N5" s="357">
        <v>580.59568065144276</v>
      </c>
      <c r="O5" s="363">
        <f>J5*N5</f>
        <v>6946706046.4911203</v>
      </c>
    </row>
    <row r="6" spans="1:16">
      <c r="A6" s="357" t="s">
        <v>2021</v>
      </c>
      <c r="B6" s="304" t="s">
        <v>1209</v>
      </c>
      <c r="C6" s="299" t="s">
        <v>795</v>
      </c>
      <c r="D6" s="1490"/>
      <c r="E6" s="358">
        <v>153027</v>
      </c>
      <c r="F6" s="301" t="s">
        <v>312</v>
      </c>
      <c r="G6" s="301" t="s">
        <v>317</v>
      </c>
      <c r="H6" s="359">
        <v>86.228999999999999</v>
      </c>
      <c r="I6" s="360"/>
      <c r="J6" s="361">
        <f t="shared" si="0"/>
        <v>13195365.183</v>
      </c>
      <c r="K6" s="1491"/>
      <c r="L6" s="1492"/>
      <c r="M6" s="362" t="s">
        <v>793</v>
      </c>
      <c r="N6" s="357">
        <v>580.59568065144276</v>
      </c>
      <c r="O6" s="363">
        <f t="shared" ref="O6:O69" si="1">J6*N6</f>
        <v>7661172029.8682346</v>
      </c>
    </row>
    <row r="7" spans="1:16">
      <c r="A7" s="357" t="s">
        <v>2021</v>
      </c>
      <c r="B7" s="304" t="s">
        <v>1209</v>
      </c>
      <c r="C7" s="299" t="s">
        <v>133</v>
      </c>
      <c r="D7" s="1490"/>
      <c r="E7" s="358">
        <v>297797</v>
      </c>
      <c r="F7" s="301" t="s">
        <v>312</v>
      </c>
      <c r="G7" s="301" t="s">
        <v>317</v>
      </c>
      <c r="H7" s="359">
        <v>86.228999999999999</v>
      </c>
      <c r="I7" s="360"/>
      <c r="J7" s="361">
        <f t="shared" si="0"/>
        <v>25678737.513</v>
      </c>
      <c r="K7" s="1491"/>
      <c r="L7" s="1492"/>
      <c r="M7" s="362" t="s">
        <v>793</v>
      </c>
      <c r="N7" s="357">
        <v>580.59568065144276</v>
      </c>
      <c r="O7" s="363">
        <f t="shared" si="1"/>
        <v>14908964084.629972</v>
      </c>
    </row>
    <row r="8" spans="1:16">
      <c r="A8" s="357" t="s">
        <v>2021</v>
      </c>
      <c r="B8" s="304" t="s">
        <v>1211</v>
      </c>
      <c r="C8" s="299" t="s">
        <v>790</v>
      </c>
      <c r="D8" s="1490">
        <v>44581</v>
      </c>
      <c r="E8" s="358">
        <v>617897</v>
      </c>
      <c r="F8" s="301" t="s">
        <v>312</v>
      </c>
      <c r="G8" s="301" t="s">
        <v>313</v>
      </c>
      <c r="H8" s="359">
        <v>86.769000000000005</v>
      </c>
      <c r="I8" s="360"/>
      <c r="J8" s="361">
        <f t="shared" si="0"/>
        <v>53614304.793000005</v>
      </c>
      <c r="K8" s="1491">
        <v>41779480065.084045</v>
      </c>
      <c r="L8" s="1493" t="s">
        <v>846</v>
      </c>
      <c r="M8" s="362" t="s">
        <v>321</v>
      </c>
      <c r="N8" s="364">
        <v>578.54736285059096</v>
      </c>
      <c r="O8" s="363">
        <f t="shared" si="1"/>
        <v>31018414649.057953</v>
      </c>
    </row>
    <row r="9" spans="1:16" ht="78.75">
      <c r="A9" s="357" t="s">
        <v>2021</v>
      </c>
      <c r="B9" s="304" t="s">
        <v>1211</v>
      </c>
      <c r="C9" s="299" t="s">
        <v>791</v>
      </c>
      <c r="D9" s="1490"/>
      <c r="E9" s="358">
        <v>82357</v>
      </c>
      <c r="F9" s="301" t="s">
        <v>312</v>
      </c>
      <c r="G9" s="301" t="s">
        <v>313</v>
      </c>
      <c r="H9" s="359">
        <v>86.769000000000005</v>
      </c>
      <c r="I9" s="360"/>
      <c r="J9" s="361">
        <f t="shared" si="0"/>
        <v>7146034.5330000008</v>
      </c>
      <c r="K9" s="1491"/>
      <c r="L9" s="1493"/>
      <c r="M9" s="362" t="s">
        <v>321</v>
      </c>
      <c r="N9" s="364">
        <v>578.54736285059096</v>
      </c>
      <c r="O9" s="363">
        <f t="shared" si="1"/>
        <v>4134319433.906405</v>
      </c>
    </row>
    <row r="10" spans="1:16" ht="22.5">
      <c r="A10" s="357" t="s">
        <v>2021</v>
      </c>
      <c r="B10" s="304" t="s">
        <v>1211</v>
      </c>
      <c r="C10" s="299" t="s">
        <v>792</v>
      </c>
      <c r="D10" s="1490"/>
      <c r="E10" s="358">
        <v>4506</v>
      </c>
      <c r="F10" s="301" t="s">
        <v>312</v>
      </c>
      <c r="G10" s="301" t="s">
        <v>313</v>
      </c>
      <c r="H10" s="359">
        <v>86.769000000000005</v>
      </c>
      <c r="I10" s="360"/>
      <c r="J10" s="361">
        <f t="shared" si="0"/>
        <v>390981.114</v>
      </c>
      <c r="K10" s="1491"/>
      <c r="L10" s="1493"/>
      <c r="M10" s="362" t="s">
        <v>321</v>
      </c>
      <c r="N10" s="364">
        <v>578.54736285059096</v>
      </c>
      <c r="O10" s="363">
        <f t="shared" si="1"/>
        <v>226201092.42908627</v>
      </c>
    </row>
    <row r="11" spans="1:16">
      <c r="A11" s="357" t="s">
        <v>2021</v>
      </c>
      <c r="B11" s="304" t="s">
        <v>1211</v>
      </c>
      <c r="C11" s="299" t="s">
        <v>289</v>
      </c>
      <c r="D11" s="1490"/>
      <c r="E11" s="358">
        <v>46735</v>
      </c>
      <c r="F11" s="301" t="s">
        <v>312</v>
      </c>
      <c r="G11" s="301" t="s">
        <v>313</v>
      </c>
      <c r="H11" s="359">
        <v>86.769000000000005</v>
      </c>
      <c r="I11" s="360"/>
      <c r="J11" s="361">
        <f t="shared" si="0"/>
        <v>4055149.2150000003</v>
      </c>
      <c r="K11" s="1491"/>
      <c r="L11" s="1493"/>
      <c r="M11" s="362" t="s">
        <v>321</v>
      </c>
      <c r="N11" s="364">
        <v>578.54736285059096</v>
      </c>
      <c r="O11" s="363">
        <f t="shared" si="1"/>
        <v>2346095884.303894</v>
      </c>
    </row>
    <row r="12" spans="1:16">
      <c r="A12" s="357" t="s">
        <v>2021</v>
      </c>
      <c r="B12" s="304" t="s">
        <v>1211</v>
      </c>
      <c r="C12" s="299" t="s">
        <v>97</v>
      </c>
      <c r="D12" s="1490"/>
      <c r="E12" s="358">
        <v>10500</v>
      </c>
      <c r="F12" s="301" t="s">
        <v>312</v>
      </c>
      <c r="G12" s="301" t="s">
        <v>314</v>
      </c>
      <c r="H12" s="359">
        <v>86.769000000000005</v>
      </c>
      <c r="I12" s="360"/>
      <c r="J12" s="361">
        <f t="shared" si="0"/>
        <v>911074.5</v>
      </c>
      <c r="K12" s="1491"/>
      <c r="L12" s="1493"/>
      <c r="M12" s="362" t="s">
        <v>321</v>
      </c>
      <c r="N12" s="364">
        <v>578.54736285059096</v>
      </c>
      <c r="O12" s="363">
        <f t="shared" si="1"/>
        <v>527099749.33542073</v>
      </c>
    </row>
    <row r="13" spans="1:16">
      <c r="A13" s="357" t="s">
        <v>2021</v>
      </c>
      <c r="B13" s="304" t="s">
        <v>1211</v>
      </c>
      <c r="C13" s="299" t="s">
        <v>293</v>
      </c>
      <c r="D13" s="1490"/>
      <c r="E13" s="358">
        <v>29000</v>
      </c>
      <c r="F13" s="301" t="s">
        <v>312</v>
      </c>
      <c r="G13" s="301" t="s">
        <v>293</v>
      </c>
      <c r="H13" s="359">
        <v>86.769000000000005</v>
      </c>
      <c r="I13" s="360"/>
      <c r="J13" s="361">
        <f t="shared" si="0"/>
        <v>2516301</v>
      </c>
      <c r="K13" s="1491"/>
      <c r="L13" s="1493"/>
      <c r="M13" s="362" t="s">
        <v>321</v>
      </c>
      <c r="N13" s="364">
        <v>578.54736285059096</v>
      </c>
      <c r="O13" s="363">
        <f t="shared" si="1"/>
        <v>1455799307.6883049</v>
      </c>
    </row>
    <row r="14" spans="1:16">
      <c r="A14" s="357" t="s">
        <v>2021</v>
      </c>
      <c r="B14" s="304" t="s">
        <v>1211</v>
      </c>
      <c r="C14" s="299" t="s">
        <v>290</v>
      </c>
      <c r="D14" s="1490"/>
      <c r="E14" s="358">
        <v>42000</v>
      </c>
      <c r="F14" s="301" t="s">
        <v>312</v>
      </c>
      <c r="G14" s="301" t="s">
        <v>313</v>
      </c>
      <c r="H14" s="359">
        <v>86.769000000000005</v>
      </c>
      <c r="I14" s="360"/>
      <c r="J14" s="361">
        <f t="shared" si="0"/>
        <v>3644298</v>
      </c>
      <c r="K14" s="1491"/>
      <c r="L14" s="1493"/>
      <c r="M14" s="362" t="s">
        <v>321</v>
      </c>
      <c r="N14" s="364">
        <v>578.54736285059096</v>
      </c>
      <c r="O14" s="363">
        <f t="shared" si="1"/>
        <v>2108398997.3416829</v>
      </c>
    </row>
    <row r="15" spans="1:16">
      <c r="A15" s="357" t="s">
        <v>2021</v>
      </c>
      <c r="B15" s="304" t="s">
        <v>1212</v>
      </c>
      <c r="C15" s="299" t="s">
        <v>794</v>
      </c>
      <c r="D15" s="1490">
        <v>44606</v>
      </c>
      <c r="E15" s="358">
        <v>508970</v>
      </c>
      <c r="F15" s="301" t="s">
        <v>312</v>
      </c>
      <c r="G15" s="301" t="s">
        <v>317</v>
      </c>
      <c r="H15" s="359">
        <v>97.995000000000005</v>
      </c>
      <c r="I15" s="360"/>
      <c r="J15" s="361">
        <f t="shared" si="0"/>
        <v>49876515.150000006</v>
      </c>
      <c r="K15" s="1491">
        <v>36483845559.468407</v>
      </c>
      <c r="L15" s="1492" t="s">
        <v>1210</v>
      </c>
      <c r="M15" s="362" t="s">
        <v>793</v>
      </c>
      <c r="N15" s="357">
        <v>579.67214563449988</v>
      </c>
      <c r="O15" s="363">
        <f t="shared" si="1"/>
        <v>28912026553.772144</v>
      </c>
    </row>
    <row r="16" spans="1:16">
      <c r="A16" s="357" t="s">
        <v>2021</v>
      </c>
      <c r="B16" s="304" t="s">
        <v>1212</v>
      </c>
      <c r="C16" s="299" t="s">
        <v>795</v>
      </c>
      <c r="D16" s="1490"/>
      <c r="E16" s="358">
        <v>45274</v>
      </c>
      <c r="F16" s="301" t="s">
        <v>312</v>
      </c>
      <c r="G16" s="301" t="s">
        <v>317</v>
      </c>
      <c r="H16" s="359">
        <v>97.995000000000005</v>
      </c>
      <c r="I16" s="360"/>
      <c r="J16" s="361">
        <f t="shared" si="0"/>
        <v>4436625.63</v>
      </c>
      <c r="K16" s="1491"/>
      <c r="L16" s="1492"/>
      <c r="M16" s="362" t="s">
        <v>793</v>
      </c>
      <c r="N16" s="357">
        <v>579.67214563449988</v>
      </c>
      <c r="O16" s="363">
        <f t="shared" si="1"/>
        <v>2571788298.3191147</v>
      </c>
      <c r="P16" s="1"/>
    </row>
    <row r="17" spans="1:16">
      <c r="A17" s="357" t="s">
        <v>2021</v>
      </c>
      <c r="B17" s="304" t="s">
        <v>1212</v>
      </c>
      <c r="C17" s="299" t="s">
        <v>133</v>
      </c>
      <c r="D17" s="1490"/>
      <c r="E17" s="358">
        <v>88021</v>
      </c>
      <c r="F17" s="301" t="s">
        <v>312</v>
      </c>
      <c r="G17" s="301" t="s">
        <v>317</v>
      </c>
      <c r="H17" s="359">
        <v>97.995000000000005</v>
      </c>
      <c r="I17" s="360"/>
      <c r="J17" s="361">
        <f t="shared" si="0"/>
        <v>8625617.8949999996</v>
      </c>
      <c r="K17" s="1491"/>
      <c r="L17" s="1492"/>
      <c r="M17" s="362" t="s">
        <v>793</v>
      </c>
      <c r="N17" s="357">
        <v>579.67214563449988</v>
      </c>
      <c r="O17" s="363">
        <f t="shared" si="1"/>
        <v>5000030432.6179876</v>
      </c>
      <c r="P17" s="1"/>
    </row>
    <row r="18" spans="1:16">
      <c r="A18" s="357" t="s">
        <v>2021</v>
      </c>
      <c r="B18" s="304" t="s">
        <v>1213</v>
      </c>
      <c r="C18" s="299" t="s">
        <v>315</v>
      </c>
      <c r="D18" s="1490">
        <v>44620</v>
      </c>
      <c r="E18" s="358">
        <f>32831+11145+73683</f>
        <v>117659</v>
      </c>
      <c r="F18" s="301" t="s">
        <v>312</v>
      </c>
      <c r="G18" s="301" t="s">
        <v>292</v>
      </c>
      <c r="H18" s="359">
        <v>93.295000000000002</v>
      </c>
      <c r="I18" s="360"/>
      <c r="J18" s="361">
        <f t="shared" si="0"/>
        <v>10976996.404999999</v>
      </c>
      <c r="K18" s="1491">
        <v>8982519887</v>
      </c>
      <c r="L18" s="1492" t="s">
        <v>322</v>
      </c>
      <c r="M18" s="362" t="s">
        <v>320</v>
      </c>
      <c r="N18" s="357">
        <v>585.72819001696587</v>
      </c>
      <c r="O18" s="363">
        <f t="shared" si="1"/>
        <v>6429536236.1233912</v>
      </c>
      <c r="P18" s="1"/>
    </row>
    <row r="19" spans="1:16">
      <c r="A19" s="357" t="s">
        <v>2021</v>
      </c>
      <c r="B19" s="304" t="s">
        <v>1213</v>
      </c>
      <c r="C19" s="299" t="s">
        <v>118</v>
      </c>
      <c r="D19" s="1490"/>
      <c r="E19" s="358">
        <f>6431+40288</f>
        <v>46719</v>
      </c>
      <c r="F19" s="301" t="s">
        <v>312</v>
      </c>
      <c r="G19" s="301" t="s">
        <v>316</v>
      </c>
      <c r="H19" s="359">
        <v>93.295000000000002</v>
      </c>
      <c r="I19" s="360"/>
      <c r="J19" s="361">
        <f t="shared" si="0"/>
        <v>4358649.1050000004</v>
      </c>
      <c r="K19" s="1491"/>
      <c r="L19" s="1492"/>
      <c r="M19" s="362" t="s">
        <v>320</v>
      </c>
      <c r="N19" s="357">
        <v>585.72819001696587</v>
      </c>
      <c r="O19" s="363">
        <f t="shared" si="1"/>
        <v>2552983651.1907187</v>
      </c>
      <c r="P19" s="1"/>
    </row>
    <row r="20" spans="1:16">
      <c r="A20" s="357" t="s">
        <v>2021</v>
      </c>
      <c r="B20" s="18" t="s">
        <v>1214</v>
      </c>
      <c r="C20" s="299" t="s">
        <v>790</v>
      </c>
      <c r="D20" s="1490">
        <v>44599</v>
      </c>
      <c r="E20" s="358">
        <v>644658</v>
      </c>
      <c r="F20" s="301" t="s">
        <v>312</v>
      </c>
      <c r="G20" s="301" t="s">
        <v>313</v>
      </c>
      <c r="H20" s="359">
        <v>98.375</v>
      </c>
      <c r="I20" s="360"/>
      <c r="J20" s="361">
        <f t="shared" si="0"/>
        <v>63418230.75</v>
      </c>
      <c r="K20" s="1495">
        <v>47412835431</v>
      </c>
      <c r="L20" s="1493" t="s">
        <v>796</v>
      </c>
      <c r="M20" s="365" t="s">
        <v>320</v>
      </c>
      <c r="N20" s="357">
        <v>573.03835065956139</v>
      </c>
      <c r="O20" s="363">
        <f t="shared" si="1"/>
        <v>36341078350.727478</v>
      </c>
      <c r="P20" s="1"/>
    </row>
    <row r="21" spans="1:16" ht="78.75">
      <c r="A21" s="357" t="s">
        <v>2021</v>
      </c>
      <c r="B21" s="304" t="s">
        <v>1214</v>
      </c>
      <c r="C21" s="299" t="s">
        <v>791</v>
      </c>
      <c r="D21" s="1490"/>
      <c r="E21" s="358">
        <v>73954</v>
      </c>
      <c r="F21" s="301" t="s">
        <v>312</v>
      </c>
      <c r="G21" s="301" t="s">
        <v>313</v>
      </c>
      <c r="H21" s="359">
        <v>98.375</v>
      </c>
      <c r="I21" s="360"/>
      <c r="J21" s="361">
        <f t="shared" si="0"/>
        <v>7275224.75</v>
      </c>
      <c r="K21" s="1495"/>
      <c r="L21" s="1493"/>
      <c r="M21" s="365" t="s">
        <v>320</v>
      </c>
      <c r="N21" s="357">
        <v>573.03835065956139</v>
      </c>
      <c r="O21" s="363">
        <f t="shared" si="1"/>
        <v>4168982791.4176197</v>
      </c>
      <c r="P21" s="1"/>
    </row>
    <row r="22" spans="1:16" ht="22.5">
      <c r="A22" s="357" t="s">
        <v>2021</v>
      </c>
      <c r="B22" s="304" t="s">
        <v>1214</v>
      </c>
      <c r="C22" s="299" t="s">
        <v>792</v>
      </c>
      <c r="D22" s="1490"/>
      <c r="E22" s="358">
        <v>4078</v>
      </c>
      <c r="F22" s="301" t="s">
        <v>312</v>
      </c>
      <c r="G22" s="301" t="s">
        <v>313</v>
      </c>
      <c r="H22" s="359">
        <v>98.375</v>
      </c>
      <c r="I22" s="360"/>
      <c r="J22" s="361">
        <f t="shared" si="0"/>
        <v>401173.25</v>
      </c>
      <c r="K22" s="1495"/>
      <c r="L22" s="1493"/>
      <c r="M22" s="365" t="s">
        <v>320</v>
      </c>
      <c r="N22" s="357">
        <v>573.03835065956139</v>
      </c>
      <c r="O22" s="363">
        <f t="shared" si="1"/>
        <v>229887657.5087359</v>
      </c>
      <c r="P22" s="1"/>
    </row>
    <row r="23" spans="1:16">
      <c r="A23" s="357" t="s">
        <v>2021</v>
      </c>
      <c r="B23" s="304" t="s">
        <v>1214</v>
      </c>
      <c r="C23" s="299" t="s">
        <v>289</v>
      </c>
      <c r="D23" s="1490"/>
      <c r="E23" s="358">
        <v>39371</v>
      </c>
      <c r="F23" s="301" t="s">
        <v>312</v>
      </c>
      <c r="G23" s="301" t="s">
        <v>313</v>
      </c>
      <c r="H23" s="359">
        <v>98.375</v>
      </c>
      <c r="I23" s="360"/>
      <c r="J23" s="361">
        <f t="shared" si="0"/>
        <v>3873122.125</v>
      </c>
      <c r="K23" s="1495"/>
      <c r="L23" s="1493"/>
      <c r="M23" s="365" t="s">
        <v>320</v>
      </c>
      <c r="N23" s="357">
        <v>573.03835065956139</v>
      </c>
      <c r="O23" s="363">
        <f t="shared" si="1"/>
        <v>2219447514.4130554</v>
      </c>
      <c r="P23" s="1"/>
    </row>
    <row r="24" spans="1:16">
      <c r="A24" s="357" t="s">
        <v>2021</v>
      </c>
      <c r="B24" s="304" t="s">
        <v>1214</v>
      </c>
      <c r="C24" s="299" t="s">
        <v>97</v>
      </c>
      <c r="D24" s="1490"/>
      <c r="E24" s="358">
        <v>10000</v>
      </c>
      <c r="F24" s="301" t="s">
        <v>312</v>
      </c>
      <c r="G24" s="301" t="s">
        <v>314</v>
      </c>
      <c r="H24" s="359">
        <v>98.375</v>
      </c>
      <c r="I24" s="360"/>
      <c r="J24" s="361">
        <f t="shared" si="0"/>
        <v>983750</v>
      </c>
      <c r="K24" s="1495"/>
      <c r="L24" s="1493"/>
      <c r="M24" s="365" t="s">
        <v>320</v>
      </c>
      <c r="N24" s="357">
        <v>573.03835065956139</v>
      </c>
      <c r="O24" s="363">
        <f t="shared" si="1"/>
        <v>563726477.46134353</v>
      </c>
      <c r="P24" s="1"/>
    </row>
    <row r="25" spans="1:16">
      <c r="A25" s="357" t="s">
        <v>2021</v>
      </c>
      <c r="B25" s="304" t="s">
        <v>1214</v>
      </c>
      <c r="C25" s="299" t="s">
        <v>293</v>
      </c>
      <c r="D25" s="1490"/>
      <c r="E25" s="358">
        <v>24500</v>
      </c>
      <c r="F25" s="301" t="s">
        <v>312</v>
      </c>
      <c r="G25" s="301" t="s">
        <v>293</v>
      </c>
      <c r="H25" s="359">
        <v>98.375</v>
      </c>
      <c r="I25" s="360"/>
      <c r="J25" s="361">
        <f t="shared" si="0"/>
        <v>2410187.5</v>
      </c>
      <c r="K25" s="1495"/>
      <c r="L25" s="1493"/>
      <c r="M25" s="365" t="s">
        <v>320</v>
      </c>
      <c r="N25" s="357">
        <v>573.03835065956139</v>
      </c>
      <c r="O25" s="363">
        <f t="shared" si="1"/>
        <v>1381129869.7802916</v>
      </c>
      <c r="P25" s="1"/>
    </row>
    <row r="26" spans="1:16">
      <c r="A26" s="357" t="s">
        <v>2021</v>
      </c>
      <c r="B26" s="304" t="s">
        <v>1214</v>
      </c>
      <c r="C26" s="299" t="s">
        <v>290</v>
      </c>
      <c r="D26" s="1490"/>
      <c r="E26" s="358">
        <v>44500</v>
      </c>
      <c r="F26" s="301" t="s">
        <v>312</v>
      </c>
      <c r="G26" s="301" t="s">
        <v>313</v>
      </c>
      <c r="H26" s="359">
        <v>98.375</v>
      </c>
      <c r="I26" s="360"/>
      <c r="J26" s="361">
        <f t="shared" si="0"/>
        <v>4377687.5</v>
      </c>
      <c r="K26" s="1495"/>
      <c r="L26" s="1493"/>
      <c r="M26" s="365" t="s">
        <v>320</v>
      </c>
      <c r="N26" s="357">
        <v>573.03835065956139</v>
      </c>
      <c r="O26" s="363">
        <f t="shared" si="1"/>
        <v>2508582824.7029786</v>
      </c>
      <c r="P26" s="1"/>
    </row>
    <row r="27" spans="1:16">
      <c r="A27" s="357" t="s">
        <v>2021</v>
      </c>
      <c r="B27" s="304" t="s">
        <v>1215</v>
      </c>
      <c r="C27" s="299" t="s">
        <v>794</v>
      </c>
      <c r="D27" s="1490">
        <v>44640</v>
      </c>
      <c r="E27" s="358">
        <v>449482</v>
      </c>
      <c r="F27" s="301" t="s">
        <v>312</v>
      </c>
      <c r="G27" s="301" t="s">
        <v>317</v>
      </c>
      <c r="H27" s="359">
        <v>119.19</v>
      </c>
      <c r="I27" s="360"/>
      <c r="J27" s="361">
        <f t="shared" si="0"/>
        <v>53573759.579999998</v>
      </c>
      <c r="K27" s="1491">
        <v>43396112183</v>
      </c>
      <c r="L27" s="1492" t="s">
        <v>797</v>
      </c>
      <c r="M27" s="362" t="s">
        <v>793</v>
      </c>
      <c r="N27" s="357">
        <v>595.89117005813955</v>
      </c>
      <c r="O27" s="363">
        <f t="shared" si="1"/>
        <v>31924130280.539661</v>
      </c>
    </row>
    <row r="28" spans="1:16">
      <c r="A28" s="357" t="s">
        <v>2021</v>
      </c>
      <c r="B28" s="304" t="s">
        <v>1215</v>
      </c>
      <c r="C28" s="299" t="s">
        <v>795</v>
      </c>
      <c r="D28" s="1490"/>
      <c r="E28" s="358">
        <v>39876</v>
      </c>
      <c r="F28" s="301" t="s">
        <v>312</v>
      </c>
      <c r="G28" s="301" t="s">
        <v>317</v>
      </c>
      <c r="H28" s="359">
        <v>119.19</v>
      </c>
      <c r="I28" s="360"/>
      <c r="J28" s="361">
        <f t="shared" si="0"/>
        <v>4752820.4399999995</v>
      </c>
      <c r="K28" s="1491"/>
      <c r="L28" s="1492"/>
      <c r="M28" s="362" t="s">
        <v>793</v>
      </c>
      <c r="N28" s="357">
        <v>595.89117005813955</v>
      </c>
      <c r="O28" s="363">
        <f t="shared" si="1"/>
        <v>2832163733.0678415</v>
      </c>
    </row>
    <row r="29" spans="1:16">
      <c r="A29" s="357" t="s">
        <v>2021</v>
      </c>
      <c r="B29" s="304" t="s">
        <v>1215</v>
      </c>
      <c r="C29" s="299" t="s">
        <v>133</v>
      </c>
      <c r="D29" s="1490"/>
      <c r="E29" s="358">
        <v>121646</v>
      </c>
      <c r="F29" s="301" t="s">
        <v>312</v>
      </c>
      <c r="G29" s="301" t="s">
        <v>317</v>
      </c>
      <c r="H29" s="359">
        <v>119.19</v>
      </c>
      <c r="I29" s="360"/>
      <c r="J29" s="361">
        <f t="shared" si="0"/>
        <v>14498986.74</v>
      </c>
      <c r="K29" s="1491"/>
      <c r="L29" s="1492"/>
      <c r="M29" s="362" t="s">
        <v>793</v>
      </c>
      <c r="N29" s="357">
        <v>595.89117005813955</v>
      </c>
      <c r="O29" s="363">
        <f t="shared" si="1"/>
        <v>8639818173.1560497</v>
      </c>
    </row>
    <row r="30" spans="1:16">
      <c r="A30" s="357" t="s">
        <v>2021</v>
      </c>
      <c r="B30" s="304" t="s">
        <v>1216</v>
      </c>
      <c r="C30" s="299" t="s">
        <v>790</v>
      </c>
      <c r="D30" s="1490">
        <v>44646</v>
      </c>
      <c r="E30" s="358">
        <v>648210</v>
      </c>
      <c r="F30" s="301" t="s">
        <v>312</v>
      </c>
      <c r="G30" s="301" t="s">
        <v>313</v>
      </c>
      <c r="H30" s="359">
        <v>120.22</v>
      </c>
      <c r="I30" s="360"/>
      <c r="J30" s="361">
        <f t="shared" si="0"/>
        <v>77927806.200000003</v>
      </c>
      <c r="K30" s="1491">
        <v>62612244318</v>
      </c>
      <c r="L30" s="1492" t="s">
        <v>846</v>
      </c>
      <c r="M30" s="365" t="s">
        <v>321</v>
      </c>
      <c r="N30" s="357">
        <v>596.2161425195419</v>
      </c>
      <c r="O30" s="363">
        <f t="shared" si="1"/>
        <v>46461816007.57444</v>
      </c>
    </row>
    <row r="31" spans="1:16" ht="78.75">
      <c r="A31" s="357" t="s">
        <v>2021</v>
      </c>
      <c r="B31" s="304" t="s">
        <v>1216</v>
      </c>
      <c r="C31" s="299" t="s">
        <v>791</v>
      </c>
      <c r="D31" s="1490"/>
      <c r="E31" s="358">
        <v>86696</v>
      </c>
      <c r="F31" s="301" t="s">
        <v>312</v>
      </c>
      <c r="G31" s="301" t="s">
        <v>313</v>
      </c>
      <c r="H31" s="359">
        <v>120.22</v>
      </c>
      <c r="I31" s="360"/>
      <c r="J31" s="361">
        <f t="shared" si="0"/>
        <v>10422593.119999999</v>
      </c>
      <c r="K31" s="1491"/>
      <c r="L31" s="1492"/>
      <c r="M31" s="365" t="s">
        <v>321</v>
      </c>
      <c r="N31" s="357">
        <v>596.2161425195419</v>
      </c>
      <c r="O31" s="363">
        <f t="shared" si="1"/>
        <v>6214118265.0571165</v>
      </c>
    </row>
    <row r="32" spans="1:16" ht="22.5">
      <c r="A32" s="357" t="s">
        <v>2021</v>
      </c>
      <c r="B32" s="304" t="s">
        <v>1216</v>
      </c>
      <c r="C32" s="299" t="s">
        <v>792</v>
      </c>
      <c r="D32" s="1490"/>
      <c r="E32" s="358">
        <v>4538</v>
      </c>
      <c r="F32" s="301" t="s">
        <v>312</v>
      </c>
      <c r="G32" s="301" t="s">
        <v>313</v>
      </c>
      <c r="H32" s="359">
        <v>120.22</v>
      </c>
      <c r="I32" s="360"/>
      <c r="J32" s="361">
        <f t="shared" si="0"/>
        <v>545558.36</v>
      </c>
      <c r="K32" s="1491"/>
      <c r="L32" s="1492"/>
      <c r="M32" s="365" t="s">
        <v>321</v>
      </c>
      <c r="N32" s="357">
        <v>596.2161425195419</v>
      </c>
      <c r="O32" s="363">
        <f t="shared" si="1"/>
        <v>325270700.91848755</v>
      </c>
    </row>
    <row r="33" spans="1:15">
      <c r="A33" s="357" t="s">
        <v>2021</v>
      </c>
      <c r="B33" s="304" t="s">
        <v>1216</v>
      </c>
      <c r="C33" s="299" t="s">
        <v>289</v>
      </c>
      <c r="D33" s="1490"/>
      <c r="E33" s="358">
        <v>47788</v>
      </c>
      <c r="F33" s="301" t="s">
        <v>312</v>
      </c>
      <c r="G33" s="301" t="s">
        <v>313</v>
      </c>
      <c r="H33" s="359">
        <v>120.22</v>
      </c>
      <c r="I33" s="360"/>
      <c r="J33" s="361">
        <f t="shared" si="0"/>
        <v>5745073.3600000003</v>
      </c>
      <c r="K33" s="1491"/>
      <c r="L33" s="1492"/>
      <c r="M33" s="365" t="s">
        <v>321</v>
      </c>
      <c r="N33" s="357">
        <v>596.2161425195419</v>
      </c>
      <c r="O33" s="363">
        <f t="shared" si="1"/>
        <v>3425305477.1909838</v>
      </c>
    </row>
    <row r="34" spans="1:15">
      <c r="A34" s="357" t="s">
        <v>2021</v>
      </c>
      <c r="B34" s="304" t="s">
        <v>1216</v>
      </c>
      <c r="C34" s="299" t="s">
        <v>97</v>
      </c>
      <c r="D34" s="1490"/>
      <c r="E34" s="358">
        <v>10800</v>
      </c>
      <c r="F34" s="301" t="s">
        <v>312</v>
      </c>
      <c r="G34" s="301" t="s">
        <v>314</v>
      </c>
      <c r="H34" s="359">
        <v>120.22</v>
      </c>
      <c r="I34" s="360"/>
      <c r="J34" s="361">
        <f t="shared" si="0"/>
        <v>1298376</v>
      </c>
      <c r="K34" s="1491"/>
      <c r="L34" s="1492"/>
      <c r="M34" s="365" t="s">
        <v>321</v>
      </c>
      <c r="N34" s="357">
        <v>596.2161425195419</v>
      </c>
      <c r="O34" s="363">
        <f t="shared" si="1"/>
        <v>774112730.25995278</v>
      </c>
    </row>
    <row r="35" spans="1:15">
      <c r="A35" s="357" t="s">
        <v>2021</v>
      </c>
      <c r="B35" s="304" t="s">
        <v>1216</v>
      </c>
      <c r="C35" s="299" t="s">
        <v>293</v>
      </c>
      <c r="D35" s="1490"/>
      <c r="E35" s="358">
        <v>26500</v>
      </c>
      <c r="F35" s="301" t="s">
        <v>312</v>
      </c>
      <c r="G35" s="301" t="s">
        <v>293</v>
      </c>
      <c r="H35" s="359">
        <v>120.22</v>
      </c>
      <c r="I35" s="360"/>
      <c r="J35" s="361">
        <f t="shared" si="0"/>
        <v>3185830</v>
      </c>
      <c r="K35" s="1491"/>
      <c r="L35" s="1492"/>
      <c r="M35" s="365" t="s">
        <v>321</v>
      </c>
      <c r="N35" s="357">
        <v>596.2161425195419</v>
      </c>
      <c r="O35" s="363">
        <f t="shared" si="1"/>
        <v>1899443273.3230321</v>
      </c>
    </row>
    <row r="36" spans="1:15">
      <c r="A36" s="357" t="s">
        <v>2021</v>
      </c>
      <c r="B36" s="304" t="s">
        <v>1216</v>
      </c>
      <c r="C36" s="299" t="s">
        <v>290</v>
      </c>
      <c r="D36" s="1490"/>
      <c r="E36" s="358">
        <v>49000</v>
      </c>
      <c r="F36" s="301" t="s">
        <v>312</v>
      </c>
      <c r="G36" s="301" t="s">
        <v>313</v>
      </c>
      <c r="H36" s="359">
        <v>120.22</v>
      </c>
      <c r="I36" s="360"/>
      <c r="J36" s="361">
        <f t="shared" si="0"/>
        <v>5890780</v>
      </c>
      <c r="K36" s="1491"/>
      <c r="L36" s="1492"/>
      <c r="M36" s="365" t="s">
        <v>321</v>
      </c>
      <c r="N36" s="357">
        <v>596.2161425195419</v>
      </c>
      <c r="O36" s="363">
        <f t="shared" si="1"/>
        <v>3512178128.0312672</v>
      </c>
    </row>
    <row r="37" spans="1:15">
      <c r="A37" s="357" t="s">
        <v>2021</v>
      </c>
      <c r="B37" s="304" t="s">
        <v>843</v>
      </c>
      <c r="C37" s="299" t="s">
        <v>794</v>
      </c>
      <c r="D37" s="1490">
        <v>44716</v>
      </c>
      <c r="E37" s="358">
        <v>198547</v>
      </c>
      <c r="F37" s="301" t="s">
        <v>312</v>
      </c>
      <c r="G37" s="301" t="s">
        <v>317</v>
      </c>
      <c r="H37" s="359">
        <v>123.72199999999999</v>
      </c>
      <c r="I37" s="360"/>
      <c r="J37" s="361">
        <f t="shared" si="0"/>
        <v>24564631.934</v>
      </c>
      <c r="K37" s="1491">
        <v>45061342875</v>
      </c>
      <c r="L37" s="1492" t="s">
        <v>798</v>
      </c>
      <c r="M37" s="362" t="s">
        <v>318</v>
      </c>
      <c r="N37" s="357">
        <v>611.32991612301964</v>
      </c>
      <c r="O37" s="363">
        <f t="shared" si="1"/>
        <v>15017094379.805071</v>
      </c>
    </row>
    <row r="38" spans="1:15">
      <c r="A38" s="357" t="s">
        <v>2021</v>
      </c>
      <c r="B38" s="304" t="s">
        <v>843</v>
      </c>
      <c r="C38" s="299" t="s">
        <v>795</v>
      </c>
      <c r="D38" s="1490"/>
      <c r="E38" s="358">
        <v>122735</v>
      </c>
      <c r="F38" s="301" t="s">
        <v>312</v>
      </c>
      <c r="G38" s="301" t="s">
        <v>317</v>
      </c>
      <c r="H38" s="359">
        <v>123.72199999999999</v>
      </c>
      <c r="I38" s="360"/>
      <c r="J38" s="361">
        <f t="shared" si="0"/>
        <v>15185019.67</v>
      </c>
      <c r="K38" s="1491"/>
      <c r="L38" s="1492"/>
      <c r="M38" s="362" t="s">
        <v>318</v>
      </c>
      <c r="N38" s="357">
        <v>611.32991612301964</v>
      </c>
      <c r="O38" s="363">
        <f t="shared" si="1"/>
        <v>9283056801.1875038</v>
      </c>
    </row>
    <row r="39" spans="1:15">
      <c r="A39" s="357" t="s">
        <v>2021</v>
      </c>
      <c r="B39" s="304" t="s">
        <v>843</v>
      </c>
      <c r="C39" s="299" t="s">
        <v>133</v>
      </c>
      <c r="D39" s="1490"/>
      <c r="E39" s="358">
        <v>274492</v>
      </c>
      <c r="F39" s="301" t="s">
        <v>312</v>
      </c>
      <c r="G39" s="301" t="s">
        <v>317</v>
      </c>
      <c r="H39" s="359">
        <v>123.72199999999999</v>
      </c>
      <c r="I39" s="360"/>
      <c r="J39" s="361">
        <f t="shared" si="0"/>
        <v>33960699.223999999</v>
      </c>
      <c r="K39" s="1491"/>
      <c r="L39" s="1492"/>
      <c r="M39" s="362" t="s">
        <v>318</v>
      </c>
      <c r="N39" s="357">
        <v>611.32991612301964</v>
      </c>
      <c r="O39" s="363">
        <f t="shared" si="1"/>
        <v>20761191408.087017</v>
      </c>
    </row>
    <row r="40" spans="1:15">
      <c r="A40" s="357" t="s">
        <v>2021</v>
      </c>
      <c r="B40" s="304" t="s">
        <v>1217</v>
      </c>
      <c r="C40" s="299" t="s">
        <v>790</v>
      </c>
      <c r="D40" s="1490">
        <v>44687</v>
      </c>
      <c r="E40" s="358">
        <v>435430</v>
      </c>
      <c r="F40" s="301" t="s">
        <v>312</v>
      </c>
      <c r="G40" s="301" t="s">
        <v>313</v>
      </c>
      <c r="H40" s="359">
        <v>114.732</v>
      </c>
      <c r="I40" s="360"/>
      <c r="J40" s="361">
        <f t="shared" si="0"/>
        <v>49957754.759999998</v>
      </c>
      <c r="K40" s="1491">
        <v>61071001714</v>
      </c>
      <c r="L40" s="1492" t="s">
        <v>797</v>
      </c>
      <c r="M40" s="365" t="s">
        <v>321</v>
      </c>
      <c r="N40" s="357">
        <v>620.58372753074741</v>
      </c>
      <c r="O40" s="363">
        <f t="shared" si="1"/>
        <v>31002969668.027737</v>
      </c>
    </row>
    <row r="41" spans="1:15" ht="78.75">
      <c r="A41" s="357" t="s">
        <v>2021</v>
      </c>
      <c r="B41" s="304" t="s">
        <v>1217</v>
      </c>
      <c r="C41" s="299" t="s">
        <v>791</v>
      </c>
      <c r="D41" s="1490"/>
      <c r="E41" s="358">
        <v>184442</v>
      </c>
      <c r="F41" s="301" t="s">
        <v>312</v>
      </c>
      <c r="G41" s="301" t="s">
        <v>313</v>
      </c>
      <c r="H41" s="359">
        <v>114.732</v>
      </c>
      <c r="I41" s="360"/>
      <c r="J41" s="361">
        <f t="shared" si="0"/>
        <v>21161399.544</v>
      </c>
      <c r="K41" s="1491"/>
      <c r="L41" s="1492"/>
      <c r="M41" s="365" t="s">
        <v>321</v>
      </c>
      <c r="N41" s="357">
        <v>620.58372753074741</v>
      </c>
      <c r="O41" s="363">
        <f t="shared" si="1"/>
        <v>13132420208.782978</v>
      </c>
    </row>
    <row r="42" spans="1:15" ht="22.5">
      <c r="A42" s="357" t="s">
        <v>2021</v>
      </c>
      <c r="B42" s="304" t="s">
        <v>1217</v>
      </c>
      <c r="C42" s="299" t="s">
        <v>792</v>
      </c>
      <c r="D42" s="1490"/>
      <c r="E42" s="358">
        <v>9289</v>
      </c>
      <c r="F42" s="301" t="s">
        <v>312</v>
      </c>
      <c r="G42" s="301" t="s">
        <v>313</v>
      </c>
      <c r="H42" s="359">
        <v>114.732</v>
      </c>
      <c r="I42" s="360"/>
      <c r="J42" s="361">
        <f t="shared" si="0"/>
        <v>1065745.548</v>
      </c>
      <c r="K42" s="1491"/>
      <c r="L42" s="1492"/>
      <c r="M42" s="365" t="s">
        <v>321</v>
      </c>
      <c r="N42" s="357">
        <v>620.58372753074741</v>
      </c>
      <c r="O42" s="363">
        <f t="shared" si="1"/>
        <v>661384344.77713907</v>
      </c>
    </row>
    <row r="43" spans="1:15">
      <c r="A43" s="357" t="s">
        <v>2021</v>
      </c>
      <c r="B43" s="304" t="s">
        <v>1217</v>
      </c>
      <c r="C43" s="299" t="s">
        <v>289</v>
      </c>
      <c r="D43" s="1490"/>
      <c r="E43" s="358">
        <v>113768</v>
      </c>
      <c r="F43" s="301" t="s">
        <v>312</v>
      </c>
      <c r="G43" s="301" t="s">
        <v>313</v>
      </c>
      <c r="H43" s="359">
        <v>114.732</v>
      </c>
      <c r="I43" s="360"/>
      <c r="J43" s="361">
        <f t="shared" si="0"/>
        <v>13052830.175999999</v>
      </c>
      <c r="K43" s="1491"/>
      <c r="L43" s="1492"/>
      <c r="M43" s="365" t="s">
        <v>321</v>
      </c>
      <c r="N43" s="357">
        <v>620.58372753074741</v>
      </c>
      <c r="O43" s="363">
        <f t="shared" si="1"/>
        <v>8100374005.4479008</v>
      </c>
    </row>
    <row r="44" spans="1:15">
      <c r="A44" s="357" t="s">
        <v>2021</v>
      </c>
      <c r="B44" s="304" t="s">
        <v>1217</v>
      </c>
      <c r="C44" s="299" t="s">
        <v>97</v>
      </c>
      <c r="D44" s="1490"/>
      <c r="E44" s="358">
        <v>20800</v>
      </c>
      <c r="F44" s="301" t="s">
        <v>312</v>
      </c>
      <c r="G44" s="301" t="s">
        <v>314</v>
      </c>
      <c r="H44" s="359">
        <v>114.732</v>
      </c>
      <c r="I44" s="360"/>
      <c r="J44" s="361">
        <f t="shared" si="0"/>
        <v>2386425.6</v>
      </c>
      <c r="K44" s="1491"/>
      <c r="L44" s="1492"/>
      <c r="M44" s="365" t="s">
        <v>321</v>
      </c>
      <c r="N44" s="357">
        <v>620.58372753074741</v>
      </c>
      <c r="O44" s="363">
        <f t="shared" si="1"/>
        <v>1480976894.3228004</v>
      </c>
    </row>
    <row r="45" spans="1:15">
      <c r="A45" s="357" t="s">
        <v>2021</v>
      </c>
      <c r="B45" s="304" t="s">
        <v>1217</v>
      </c>
      <c r="C45" s="299" t="s">
        <v>293</v>
      </c>
      <c r="D45" s="1490"/>
      <c r="E45" s="358">
        <v>48250</v>
      </c>
      <c r="F45" s="301" t="s">
        <v>312</v>
      </c>
      <c r="G45" s="301" t="s">
        <v>293</v>
      </c>
      <c r="H45" s="359">
        <v>114.732</v>
      </c>
      <c r="I45" s="360"/>
      <c r="J45" s="361">
        <f t="shared" si="0"/>
        <v>5535819</v>
      </c>
      <c r="K45" s="1491"/>
      <c r="L45" s="1492"/>
      <c r="M45" s="365" t="s">
        <v>321</v>
      </c>
      <c r="N45" s="357">
        <v>620.58372753074741</v>
      </c>
      <c r="O45" s="363">
        <f t="shared" si="1"/>
        <v>3435439189.9555345</v>
      </c>
    </row>
    <row r="46" spans="1:15">
      <c r="A46" s="357" t="s">
        <v>2021</v>
      </c>
      <c r="B46" s="304" t="s">
        <v>1217</v>
      </c>
      <c r="C46" s="299" t="s">
        <v>290</v>
      </c>
      <c r="D46" s="1490"/>
      <c r="E46" s="358">
        <v>45750</v>
      </c>
      <c r="F46" s="301" t="s">
        <v>312</v>
      </c>
      <c r="G46" s="301" t="s">
        <v>313</v>
      </c>
      <c r="H46" s="359">
        <v>114.732</v>
      </c>
      <c r="I46" s="360"/>
      <c r="J46" s="361">
        <f t="shared" si="0"/>
        <v>5248989</v>
      </c>
      <c r="K46" s="1491"/>
      <c r="L46" s="1492"/>
      <c r="M46" s="365" t="s">
        <v>321</v>
      </c>
      <c r="N46" s="357">
        <v>620.58372753074741</v>
      </c>
      <c r="O46" s="363">
        <f t="shared" si="1"/>
        <v>3257437159.3878903</v>
      </c>
    </row>
    <row r="47" spans="1:15">
      <c r="A47" s="357" t="s">
        <v>2021</v>
      </c>
      <c r="B47" s="304" t="s">
        <v>1218</v>
      </c>
      <c r="C47" s="299" t="s">
        <v>315</v>
      </c>
      <c r="D47" s="1490">
        <v>44704</v>
      </c>
      <c r="E47" s="358">
        <f>15160+5069+31653</f>
        <v>51882</v>
      </c>
      <c r="F47" s="301" t="s">
        <v>312</v>
      </c>
      <c r="G47" s="301" t="s">
        <v>292</v>
      </c>
      <c r="H47" s="359">
        <v>102.55200000000001</v>
      </c>
      <c r="I47" s="360"/>
      <c r="J47" s="361">
        <f t="shared" si="0"/>
        <v>5320602.8640000001</v>
      </c>
      <c r="K47" s="1491">
        <v>9180777648</v>
      </c>
      <c r="L47" s="1492" t="s">
        <v>322</v>
      </c>
      <c r="M47" s="362" t="s">
        <v>324</v>
      </c>
      <c r="N47" s="357">
        <v>615.4020076930293</v>
      </c>
      <c r="O47" s="363">
        <f t="shared" si="1"/>
        <v>3274309684.6428819</v>
      </c>
    </row>
    <row r="48" spans="1:15">
      <c r="A48" s="357" t="s">
        <v>2021</v>
      </c>
      <c r="B48" s="304" t="s">
        <v>1218</v>
      </c>
      <c r="C48" s="299" t="s">
        <v>118</v>
      </c>
      <c r="D48" s="1490"/>
      <c r="E48" s="358">
        <f>9457+84132</f>
        <v>93589</v>
      </c>
      <c r="F48" s="301" t="s">
        <v>312</v>
      </c>
      <c r="G48" s="301" t="s">
        <v>316</v>
      </c>
      <c r="H48" s="359">
        <v>102.55200000000001</v>
      </c>
      <c r="I48" s="360"/>
      <c r="J48" s="361">
        <f t="shared" si="0"/>
        <v>9597739.1280000005</v>
      </c>
      <c r="K48" s="1491"/>
      <c r="L48" s="1492"/>
      <c r="M48" s="362" t="s">
        <v>324</v>
      </c>
      <c r="N48" s="357">
        <v>615.4020076930293</v>
      </c>
      <c r="O48" s="363">
        <f t="shared" si="1"/>
        <v>5906467928.6851444</v>
      </c>
    </row>
    <row r="49" spans="1:15">
      <c r="A49" s="357" t="s">
        <v>2021</v>
      </c>
      <c r="B49" s="304" t="s">
        <v>1219</v>
      </c>
      <c r="C49" s="299" t="s">
        <v>790</v>
      </c>
      <c r="D49" s="1490">
        <v>44730</v>
      </c>
      <c r="E49" s="358">
        <v>695791</v>
      </c>
      <c r="F49" s="301" t="s">
        <v>312</v>
      </c>
      <c r="G49" s="301" t="s">
        <v>313</v>
      </c>
      <c r="H49" s="359">
        <v>124.55200000000001</v>
      </c>
      <c r="I49" s="360"/>
      <c r="J49" s="361">
        <f t="shared" si="0"/>
        <v>86662160.631999999</v>
      </c>
      <c r="K49" s="1491">
        <v>70267403626</v>
      </c>
      <c r="L49" s="1492" t="s">
        <v>797</v>
      </c>
      <c r="M49" s="365" t="s">
        <v>324</v>
      </c>
      <c r="N49" s="357">
        <v>630.7278846153846</v>
      </c>
      <c r="O49" s="363">
        <f t="shared" si="1"/>
        <v>54660241251.620018</v>
      </c>
    </row>
    <row r="50" spans="1:15" ht="78.75">
      <c r="A50" s="357" t="s">
        <v>2021</v>
      </c>
      <c r="B50" s="304" t="s">
        <v>1219</v>
      </c>
      <c r="C50" s="299" t="s">
        <v>791</v>
      </c>
      <c r="D50" s="1490"/>
      <c r="E50" s="358">
        <v>100389</v>
      </c>
      <c r="F50" s="301" t="s">
        <v>312</v>
      </c>
      <c r="G50" s="301" t="s">
        <v>313</v>
      </c>
      <c r="H50" s="359">
        <v>124.55200000000001</v>
      </c>
      <c r="I50" s="360"/>
      <c r="J50" s="361">
        <f t="shared" si="0"/>
        <v>12503650.728</v>
      </c>
      <c r="K50" s="1491"/>
      <c r="L50" s="1492"/>
      <c r="M50" s="365" t="s">
        <v>324</v>
      </c>
      <c r="N50" s="357">
        <v>630.7278846153846</v>
      </c>
      <c r="O50" s="363">
        <f t="shared" si="1"/>
        <v>7886401173.6410542</v>
      </c>
    </row>
    <row r="51" spans="1:15" ht="22.5">
      <c r="A51" s="357" t="s">
        <v>2021</v>
      </c>
      <c r="B51" s="304" t="s">
        <v>1219</v>
      </c>
      <c r="C51" s="299" t="s">
        <v>792</v>
      </c>
      <c r="D51" s="1490"/>
      <c r="E51" s="358">
        <v>4404</v>
      </c>
      <c r="F51" s="301" t="s">
        <v>312</v>
      </c>
      <c r="G51" s="301" t="s">
        <v>313</v>
      </c>
      <c r="H51" s="359">
        <v>124.55200000000001</v>
      </c>
      <c r="I51" s="360"/>
      <c r="J51" s="361">
        <f t="shared" si="0"/>
        <v>548527.00800000003</v>
      </c>
      <c r="K51" s="1491"/>
      <c r="L51" s="1492"/>
      <c r="M51" s="365" t="s">
        <v>324</v>
      </c>
      <c r="N51" s="357">
        <v>630.7278846153846</v>
      </c>
      <c r="O51" s="363">
        <f t="shared" si="1"/>
        <v>345971279.41024613</v>
      </c>
    </row>
    <row r="52" spans="1:15">
      <c r="A52" s="357" t="s">
        <v>2021</v>
      </c>
      <c r="B52" s="304" t="s">
        <v>1219</v>
      </c>
      <c r="C52" s="299" t="s">
        <v>289</v>
      </c>
      <c r="D52" s="1490"/>
      <c r="E52" s="358">
        <v>41873</v>
      </c>
      <c r="F52" s="301" t="s">
        <v>312</v>
      </c>
      <c r="G52" s="301" t="s">
        <v>313</v>
      </c>
      <c r="H52" s="359">
        <v>124.55200000000001</v>
      </c>
      <c r="I52" s="360"/>
      <c r="J52" s="361">
        <f t="shared" si="0"/>
        <v>5215365.8960000006</v>
      </c>
      <c r="K52" s="1491"/>
      <c r="L52" s="1492"/>
      <c r="M52" s="365" t="s">
        <v>324</v>
      </c>
      <c r="N52" s="357">
        <v>630.7278846153846</v>
      </c>
      <c r="O52" s="363">
        <f t="shared" si="1"/>
        <v>3289476699.0793004</v>
      </c>
    </row>
    <row r="53" spans="1:15">
      <c r="A53" s="357" t="s">
        <v>2021</v>
      </c>
      <c r="B53" s="304" t="s">
        <v>1219</v>
      </c>
      <c r="C53" s="299" t="s">
        <v>97</v>
      </c>
      <c r="D53" s="1490"/>
      <c r="E53" s="358">
        <v>11000</v>
      </c>
      <c r="F53" s="301" t="s">
        <v>312</v>
      </c>
      <c r="G53" s="301" t="s">
        <v>314</v>
      </c>
      <c r="H53" s="359">
        <v>124.55200000000001</v>
      </c>
      <c r="I53" s="360"/>
      <c r="J53" s="361">
        <f t="shared" si="0"/>
        <v>1370072</v>
      </c>
      <c r="K53" s="1491"/>
      <c r="L53" s="1492"/>
      <c r="M53" s="365" t="s">
        <v>324</v>
      </c>
      <c r="N53" s="357">
        <v>630.7278846153846</v>
      </c>
      <c r="O53" s="363">
        <f t="shared" si="1"/>
        <v>864142614.33076918</v>
      </c>
    </row>
    <row r="54" spans="1:15">
      <c r="A54" s="357" t="s">
        <v>2021</v>
      </c>
      <c r="B54" s="304" t="s">
        <v>1219</v>
      </c>
      <c r="C54" s="299" t="s">
        <v>293</v>
      </c>
      <c r="D54" s="1490"/>
      <c r="E54" s="358">
        <v>26400</v>
      </c>
      <c r="F54" s="301" t="s">
        <v>312</v>
      </c>
      <c r="G54" s="301" t="s">
        <v>293</v>
      </c>
      <c r="H54" s="359">
        <v>124.55200000000001</v>
      </c>
      <c r="I54" s="360"/>
      <c r="J54" s="361">
        <f t="shared" si="0"/>
        <v>3288172.8000000003</v>
      </c>
      <c r="K54" s="1491"/>
      <c r="L54" s="1492"/>
      <c r="M54" s="365" t="s">
        <v>324</v>
      </c>
      <c r="N54" s="357">
        <v>630.7278846153846</v>
      </c>
      <c r="O54" s="363">
        <f t="shared" si="1"/>
        <v>2073942274.3938463</v>
      </c>
    </row>
    <row r="55" spans="1:15">
      <c r="A55" s="357" t="s">
        <v>2021</v>
      </c>
      <c r="B55" s="304" t="s">
        <v>1219</v>
      </c>
      <c r="C55" s="299" t="s">
        <v>290</v>
      </c>
      <c r="D55" s="1490"/>
      <c r="E55" s="358">
        <v>22000</v>
      </c>
      <c r="F55" s="301" t="s">
        <v>312</v>
      </c>
      <c r="G55" s="301" t="s">
        <v>313</v>
      </c>
      <c r="H55" s="359">
        <v>124.55200000000001</v>
      </c>
      <c r="I55" s="360"/>
      <c r="J55" s="361">
        <f t="shared" si="0"/>
        <v>2740144</v>
      </c>
      <c r="K55" s="1491"/>
      <c r="L55" s="1492"/>
      <c r="M55" s="365" t="s">
        <v>324</v>
      </c>
      <c r="N55" s="357">
        <v>630.7278846153846</v>
      </c>
      <c r="O55" s="363">
        <f t="shared" si="1"/>
        <v>1728285228.6615384</v>
      </c>
    </row>
    <row r="56" spans="1:15">
      <c r="A56" s="357" t="s">
        <v>2021</v>
      </c>
      <c r="B56" s="304" t="s">
        <v>844</v>
      </c>
      <c r="C56" s="299" t="s">
        <v>794</v>
      </c>
      <c r="D56" s="1490">
        <v>44755</v>
      </c>
      <c r="E56" s="358">
        <v>461160</v>
      </c>
      <c r="F56" s="301" t="s">
        <v>312</v>
      </c>
      <c r="G56" s="1494" t="s">
        <v>317</v>
      </c>
      <c r="H56" s="359">
        <v>112.72499999999999</v>
      </c>
      <c r="I56" s="360"/>
      <c r="J56" s="361">
        <f t="shared" si="0"/>
        <v>51984261</v>
      </c>
      <c r="K56" s="1491">
        <v>44860929453</v>
      </c>
      <c r="L56" s="1492" t="s">
        <v>322</v>
      </c>
      <c r="M56" s="362" t="s">
        <v>318</v>
      </c>
      <c r="N56" s="357">
        <v>651.59133803516443</v>
      </c>
      <c r="O56" s="363">
        <f t="shared" si="1"/>
        <v>33872494181.759216</v>
      </c>
    </row>
    <row r="57" spans="1:15">
      <c r="A57" s="357" t="s">
        <v>2021</v>
      </c>
      <c r="B57" s="304" t="s">
        <v>844</v>
      </c>
      <c r="C57" s="299" t="s">
        <v>795</v>
      </c>
      <c r="D57" s="1490"/>
      <c r="E57" s="358">
        <v>46121</v>
      </c>
      <c r="F57" s="301" t="s">
        <v>312</v>
      </c>
      <c r="G57" s="1494"/>
      <c r="H57" s="359">
        <v>112.72499999999999</v>
      </c>
      <c r="I57" s="360"/>
      <c r="J57" s="361">
        <f t="shared" si="0"/>
        <v>5198989.7249999996</v>
      </c>
      <c r="K57" s="1491"/>
      <c r="L57" s="1492"/>
      <c r="M57" s="362" t="s">
        <v>318</v>
      </c>
      <c r="N57" s="357">
        <v>651.59133803516443</v>
      </c>
      <c r="O57" s="363">
        <f t="shared" si="1"/>
        <v>3387616671.3438215</v>
      </c>
    </row>
    <row r="58" spans="1:15">
      <c r="A58" s="357" t="s">
        <v>2021</v>
      </c>
      <c r="B58" s="304" t="s">
        <v>844</v>
      </c>
      <c r="C58" s="299" t="s">
        <v>133</v>
      </c>
      <c r="D58" s="1490"/>
      <c r="E58" s="358">
        <v>103482</v>
      </c>
      <c r="F58" s="301" t="s">
        <v>312</v>
      </c>
      <c r="G58" s="1494"/>
      <c r="H58" s="359">
        <v>112.72499999999999</v>
      </c>
      <c r="I58" s="360"/>
      <c r="J58" s="361">
        <f t="shared" si="0"/>
        <v>11665008.449999999</v>
      </c>
      <c r="K58" s="1491"/>
      <c r="L58" s="1492"/>
      <c r="M58" s="362" t="s">
        <v>318</v>
      </c>
      <c r="N58" s="357">
        <v>651.59133803516443</v>
      </c>
      <c r="O58" s="363">
        <f t="shared" si="1"/>
        <v>7600818464.1269989</v>
      </c>
    </row>
    <row r="59" spans="1:15">
      <c r="A59" s="357" t="s">
        <v>2021</v>
      </c>
      <c r="B59" s="304" t="s">
        <v>1220</v>
      </c>
      <c r="C59" s="299" t="s">
        <v>790</v>
      </c>
      <c r="D59" s="1490">
        <v>44749</v>
      </c>
      <c r="E59" s="358">
        <v>691202</v>
      </c>
      <c r="F59" s="301" t="s">
        <v>312</v>
      </c>
      <c r="G59" s="301" t="s">
        <v>313</v>
      </c>
      <c r="H59" s="359">
        <v>115.27500000000001</v>
      </c>
      <c r="I59" s="360"/>
      <c r="J59" s="361">
        <f t="shared" si="0"/>
        <v>79678310.549999997</v>
      </c>
      <c r="K59" s="1491">
        <v>68438661539</v>
      </c>
      <c r="L59" s="1493" t="s">
        <v>797</v>
      </c>
      <c r="M59" s="362" t="s">
        <v>324</v>
      </c>
      <c r="N59" s="357">
        <v>644.3585461689587</v>
      </c>
      <c r="O59" s="363">
        <f t="shared" si="1"/>
        <v>51341400347.1968</v>
      </c>
    </row>
    <row r="60" spans="1:15" ht="78.75">
      <c r="A60" s="357" t="s">
        <v>2021</v>
      </c>
      <c r="B60" s="304" t="s">
        <v>1220</v>
      </c>
      <c r="C60" s="299" t="s">
        <v>791</v>
      </c>
      <c r="D60" s="1490"/>
      <c r="E60" s="358">
        <v>111878</v>
      </c>
      <c r="F60" s="301" t="s">
        <v>312</v>
      </c>
      <c r="G60" s="301" t="s">
        <v>313</v>
      </c>
      <c r="H60" s="359">
        <v>115.27500000000001</v>
      </c>
      <c r="I60" s="360"/>
      <c r="J60" s="361">
        <f t="shared" si="0"/>
        <v>12896736.450000001</v>
      </c>
      <c r="K60" s="1491"/>
      <c r="L60" s="1493"/>
      <c r="M60" s="362" t="s">
        <v>324</v>
      </c>
      <c r="N60" s="357">
        <v>644.3585461689587</v>
      </c>
      <c r="O60" s="363">
        <f t="shared" si="1"/>
        <v>8310122349.2462177</v>
      </c>
    </row>
    <row r="61" spans="1:15" ht="22.5">
      <c r="A61" s="357" t="s">
        <v>2021</v>
      </c>
      <c r="B61" s="304" t="s">
        <v>1220</v>
      </c>
      <c r="C61" s="299" t="s">
        <v>792</v>
      </c>
      <c r="D61" s="1490"/>
      <c r="E61" s="358">
        <v>4422</v>
      </c>
      <c r="F61" s="301" t="s">
        <v>312</v>
      </c>
      <c r="G61" s="301" t="s">
        <v>313</v>
      </c>
      <c r="H61" s="359">
        <v>115.27500000000001</v>
      </c>
      <c r="I61" s="360"/>
      <c r="J61" s="361">
        <f t="shared" si="0"/>
        <v>509746.05000000005</v>
      </c>
      <c r="K61" s="1491"/>
      <c r="L61" s="1493"/>
      <c r="M61" s="362" t="s">
        <v>324</v>
      </c>
      <c r="N61" s="357">
        <v>644.3585461689587</v>
      </c>
      <c r="O61" s="363">
        <f t="shared" si="1"/>
        <v>328459223.69336933</v>
      </c>
    </row>
    <row r="62" spans="1:15">
      <c r="A62" s="357" t="s">
        <v>2021</v>
      </c>
      <c r="B62" s="304" t="s">
        <v>1220</v>
      </c>
      <c r="C62" s="299" t="s">
        <v>289</v>
      </c>
      <c r="D62" s="1490"/>
      <c r="E62" s="358">
        <v>47378</v>
      </c>
      <c r="F62" s="301" t="s">
        <v>312</v>
      </c>
      <c r="G62" s="301" t="s">
        <v>313</v>
      </c>
      <c r="H62" s="359">
        <v>115.27500000000001</v>
      </c>
      <c r="I62" s="360"/>
      <c r="J62" s="361">
        <f t="shared" si="0"/>
        <v>5461498.9500000002</v>
      </c>
      <c r="K62" s="1491"/>
      <c r="L62" s="1493"/>
      <c r="M62" s="362" t="s">
        <v>324</v>
      </c>
      <c r="N62" s="357">
        <v>644.3585461689587</v>
      </c>
      <c r="O62" s="363">
        <f t="shared" si="1"/>
        <v>3519163523.3252945</v>
      </c>
    </row>
    <row r="63" spans="1:15">
      <c r="A63" s="357" t="s">
        <v>2021</v>
      </c>
      <c r="B63" s="304" t="s">
        <v>1220</v>
      </c>
      <c r="C63" s="299" t="s">
        <v>97</v>
      </c>
      <c r="D63" s="1490"/>
      <c r="E63" s="358">
        <v>11000</v>
      </c>
      <c r="F63" s="301" t="s">
        <v>312</v>
      </c>
      <c r="G63" s="301" t="s">
        <v>314</v>
      </c>
      <c r="H63" s="359">
        <v>115.27500000000001</v>
      </c>
      <c r="I63" s="360"/>
      <c r="J63" s="361">
        <f t="shared" si="0"/>
        <v>1268025</v>
      </c>
      <c r="K63" s="1491"/>
      <c r="L63" s="1493"/>
      <c r="M63" s="362" t="s">
        <v>324</v>
      </c>
      <c r="N63" s="357">
        <v>644.3585461689587</v>
      </c>
      <c r="O63" s="363">
        <f t="shared" si="1"/>
        <v>817062745.50589383</v>
      </c>
    </row>
    <row r="64" spans="1:15">
      <c r="A64" s="357" t="s">
        <v>2021</v>
      </c>
      <c r="B64" s="304" t="s">
        <v>1220</v>
      </c>
      <c r="C64" s="299" t="s">
        <v>293</v>
      </c>
      <c r="D64" s="1490"/>
      <c r="E64" s="358">
        <v>26500</v>
      </c>
      <c r="F64" s="301" t="s">
        <v>312</v>
      </c>
      <c r="G64" s="301" t="s">
        <v>293</v>
      </c>
      <c r="H64" s="359">
        <v>115.27500000000001</v>
      </c>
      <c r="I64" s="360"/>
      <c r="J64" s="361">
        <f t="shared" si="0"/>
        <v>3054787.5</v>
      </c>
      <c r="K64" s="1491"/>
      <c r="L64" s="1493"/>
      <c r="M64" s="362" t="s">
        <v>324</v>
      </c>
      <c r="N64" s="357">
        <v>644.3585461689587</v>
      </c>
      <c r="O64" s="363">
        <f t="shared" si="1"/>
        <v>1968378432.355108</v>
      </c>
    </row>
    <row r="65" spans="1:15">
      <c r="A65" s="357" t="s">
        <v>2021</v>
      </c>
      <c r="B65" s="304" t="s">
        <v>1220</v>
      </c>
      <c r="C65" s="299" t="s">
        <v>290</v>
      </c>
      <c r="D65" s="1490"/>
      <c r="E65" s="358">
        <v>29000</v>
      </c>
      <c r="F65" s="301" t="s">
        <v>312</v>
      </c>
      <c r="G65" s="301" t="s">
        <v>313</v>
      </c>
      <c r="H65" s="359">
        <v>115.27500000000001</v>
      </c>
      <c r="I65" s="360"/>
      <c r="J65" s="361">
        <f t="shared" si="0"/>
        <v>3342975</v>
      </c>
      <c r="K65" s="1491"/>
      <c r="L65" s="1493"/>
      <c r="M65" s="362" t="s">
        <v>324</v>
      </c>
      <c r="N65" s="357">
        <v>644.3585461689587</v>
      </c>
      <c r="O65" s="363">
        <f t="shared" si="1"/>
        <v>2154074510.8791747</v>
      </c>
    </row>
    <row r="66" spans="1:15">
      <c r="A66" s="357" t="s">
        <v>2021</v>
      </c>
      <c r="B66" s="304" t="s">
        <v>1221</v>
      </c>
      <c r="C66" s="299" t="s">
        <v>790</v>
      </c>
      <c r="D66" s="1490">
        <v>44774</v>
      </c>
      <c r="E66" s="358">
        <v>659122</v>
      </c>
      <c r="F66" s="301" t="s">
        <v>312</v>
      </c>
      <c r="G66" s="301" t="s">
        <v>313</v>
      </c>
      <c r="H66" s="359">
        <v>103.074</v>
      </c>
      <c r="I66" s="360"/>
      <c r="J66" s="361">
        <f t="shared" si="0"/>
        <v>67938341.027999997</v>
      </c>
      <c r="K66" s="1491">
        <v>61519622014</v>
      </c>
      <c r="L66" s="1492" t="s">
        <v>797</v>
      </c>
      <c r="M66" s="362" t="s">
        <v>324</v>
      </c>
      <c r="N66" s="357">
        <v>641.02120590247227</v>
      </c>
      <c r="O66" s="363">
        <f t="shared" si="1"/>
        <v>43549917292.781967</v>
      </c>
    </row>
    <row r="67" spans="1:15" ht="78.75">
      <c r="A67" s="357" t="s">
        <v>2021</v>
      </c>
      <c r="B67" s="304" t="s">
        <v>1221</v>
      </c>
      <c r="C67" s="299" t="s">
        <v>791</v>
      </c>
      <c r="D67" s="1490"/>
      <c r="E67" s="358">
        <v>117278</v>
      </c>
      <c r="F67" s="301" t="s">
        <v>312</v>
      </c>
      <c r="G67" s="301" t="s">
        <v>313</v>
      </c>
      <c r="H67" s="359">
        <v>103.074</v>
      </c>
      <c r="I67" s="360"/>
      <c r="J67" s="361">
        <f t="shared" si="0"/>
        <v>12088312.572000001</v>
      </c>
      <c r="K67" s="1491"/>
      <c r="L67" s="1492"/>
      <c r="M67" s="362" t="s">
        <v>324</v>
      </c>
      <c r="N67" s="357">
        <v>641.02120590247227</v>
      </c>
      <c r="O67" s="363">
        <f t="shared" si="1"/>
        <v>7748864702.2294569</v>
      </c>
    </row>
    <row r="68" spans="1:15" ht="22.5">
      <c r="A68" s="357" t="s">
        <v>2021</v>
      </c>
      <c r="B68" s="304" t="s">
        <v>1221</v>
      </c>
      <c r="C68" s="299" t="s">
        <v>792</v>
      </c>
      <c r="D68" s="1490"/>
      <c r="E68" s="358">
        <v>4214</v>
      </c>
      <c r="F68" s="301" t="s">
        <v>312</v>
      </c>
      <c r="G68" s="301" t="s">
        <v>313</v>
      </c>
      <c r="H68" s="359">
        <v>103.074</v>
      </c>
      <c r="I68" s="360"/>
      <c r="J68" s="361">
        <f t="shared" si="0"/>
        <v>434353.83600000001</v>
      </c>
      <c r="K68" s="1491"/>
      <c r="L68" s="1492"/>
      <c r="M68" s="362" t="s">
        <v>324</v>
      </c>
      <c r="N68" s="357">
        <v>641.02120590247227</v>
      </c>
      <c r="O68" s="363">
        <f t="shared" si="1"/>
        <v>278430019.74108469</v>
      </c>
    </row>
    <row r="69" spans="1:15">
      <c r="A69" s="357" t="s">
        <v>2021</v>
      </c>
      <c r="B69" s="304" t="s">
        <v>1221</v>
      </c>
      <c r="C69" s="299" t="s">
        <v>289</v>
      </c>
      <c r="D69" s="1490"/>
      <c r="E69" s="358">
        <v>67477</v>
      </c>
      <c r="F69" s="301" t="s">
        <v>312</v>
      </c>
      <c r="G69" s="301" t="s">
        <v>313</v>
      </c>
      <c r="H69" s="359">
        <v>103.074</v>
      </c>
      <c r="I69" s="360"/>
      <c r="J69" s="361">
        <f t="shared" ref="J69:J113" si="2">H69*E69</f>
        <v>6955124.2979999995</v>
      </c>
      <c r="K69" s="1491"/>
      <c r="L69" s="1492"/>
      <c r="M69" s="362" t="s">
        <v>324</v>
      </c>
      <c r="N69" s="357">
        <v>641.02120590247227</v>
      </c>
      <c r="O69" s="363">
        <f t="shared" si="1"/>
        <v>4458382164.7055454</v>
      </c>
    </row>
    <row r="70" spans="1:15">
      <c r="A70" s="357" t="s">
        <v>2021</v>
      </c>
      <c r="B70" s="304" t="s">
        <v>1221</v>
      </c>
      <c r="C70" s="299" t="s">
        <v>97</v>
      </c>
      <c r="D70" s="1490"/>
      <c r="E70" s="358">
        <v>11500</v>
      </c>
      <c r="F70" s="301" t="s">
        <v>312</v>
      </c>
      <c r="G70" s="301" t="s">
        <v>314</v>
      </c>
      <c r="H70" s="359">
        <v>103.074</v>
      </c>
      <c r="I70" s="360"/>
      <c r="J70" s="361">
        <f t="shared" si="2"/>
        <v>1185351</v>
      </c>
      <c r="K70" s="1491"/>
      <c r="L70" s="1492"/>
      <c r="M70" s="362" t="s">
        <v>324</v>
      </c>
      <c r="N70" s="357">
        <v>641.02120590247227</v>
      </c>
      <c r="O70" s="363">
        <f t="shared" ref="O70:O132" si="3">J70*N70</f>
        <v>759835127.43770146</v>
      </c>
    </row>
    <row r="71" spans="1:15">
      <c r="A71" s="357" t="s">
        <v>2021</v>
      </c>
      <c r="B71" s="304" t="s">
        <v>1221</v>
      </c>
      <c r="C71" s="299" t="s">
        <v>293</v>
      </c>
      <c r="D71" s="1490"/>
      <c r="E71" s="358">
        <v>43500</v>
      </c>
      <c r="F71" s="301" t="s">
        <v>312</v>
      </c>
      <c r="G71" s="301" t="s">
        <v>293</v>
      </c>
      <c r="H71" s="359">
        <v>103.074</v>
      </c>
      <c r="I71" s="360"/>
      <c r="J71" s="361">
        <f t="shared" si="2"/>
        <v>4483719</v>
      </c>
      <c r="K71" s="1491"/>
      <c r="L71" s="1492"/>
      <c r="M71" s="362" t="s">
        <v>324</v>
      </c>
      <c r="N71" s="357">
        <v>641.02120590247227</v>
      </c>
      <c r="O71" s="363">
        <f t="shared" si="3"/>
        <v>2874158960.307827</v>
      </c>
    </row>
    <row r="72" spans="1:15">
      <c r="A72" s="357" t="s">
        <v>2021</v>
      </c>
      <c r="B72" s="304" t="s">
        <v>1221</v>
      </c>
      <c r="C72" s="299" t="s">
        <v>290</v>
      </c>
      <c r="D72" s="1490"/>
      <c r="E72" s="358">
        <v>28000</v>
      </c>
      <c r="F72" s="301" t="s">
        <v>312</v>
      </c>
      <c r="G72" s="301" t="s">
        <v>313</v>
      </c>
      <c r="H72" s="359">
        <v>103.074</v>
      </c>
      <c r="I72" s="360"/>
      <c r="J72" s="361">
        <f t="shared" si="2"/>
        <v>2886072</v>
      </c>
      <c r="K72" s="1491"/>
      <c r="L72" s="1492"/>
      <c r="M72" s="362" t="s">
        <v>324</v>
      </c>
      <c r="N72" s="357">
        <v>641.02120590247227</v>
      </c>
      <c r="O72" s="363">
        <f t="shared" si="3"/>
        <v>1850033353.7613599</v>
      </c>
    </row>
    <row r="73" spans="1:15">
      <c r="A73" s="357" t="s">
        <v>2021</v>
      </c>
      <c r="B73" s="304" t="s">
        <v>1222</v>
      </c>
      <c r="C73" s="299" t="s">
        <v>794</v>
      </c>
      <c r="D73" s="1490">
        <v>44825</v>
      </c>
      <c r="E73" s="358">
        <v>311338</v>
      </c>
      <c r="F73" s="301" t="s">
        <v>312</v>
      </c>
      <c r="G73" s="301" t="s">
        <v>317</v>
      </c>
      <c r="H73" s="359">
        <v>79.887</v>
      </c>
      <c r="I73" s="360"/>
      <c r="J73" s="361">
        <f t="shared" si="2"/>
        <v>24871858.806000002</v>
      </c>
      <c r="K73" s="1491">
        <v>33951288293</v>
      </c>
      <c r="L73" s="1492" t="s">
        <v>797</v>
      </c>
      <c r="M73" s="362" t="s">
        <v>324</v>
      </c>
      <c r="N73" s="357">
        <v>662.18150615788409</v>
      </c>
      <c r="O73" s="363">
        <f t="shared" si="3"/>
        <v>16469684925.103313</v>
      </c>
    </row>
    <row r="74" spans="1:15">
      <c r="A74" s="357" t="s">
        <v>2021</v>
      </c>
      <c r="B74" s="304" t="s">
        <v>1222</v>
      </c>
      <c r="C74" s="299" t="s">
        <v>795</v>
      </c>
      <c r="D74" s="1490"/>
      <c r="E74" s="358">
        <v>100132</v>
      </c>
      <c r="F74" s="301" t="s">
        <v>312</v>
      </c>
      <c r="G74" s="301" t="s">
        <v>317</v>
      </c>
      <c r="H74" s="359">
        <v>79.887</v>
      </c>
      <c r="I74" s="360"/>
      <c r="J74" s="361">
        <f t="shared" si="2"/>
        <v>7999245.0839999998</v>
      </c>
      <c r="K74" s="1491"/>
      <c r="L74" s="1492"/>
      <c r="M74" s="362" t="s">
        <v>324</v>
      </c>
      <c r="N74" s="357">
        <v>662.18150615788409</v>
      </c>
      <c r="O74" s="363">
        <f t="shared" si="3"/>
        <v>5296952157.8491697</v>
      </c>
    </row>
    <row r="75" spans="1:15">
      <c r="A75" s="357" t="s">
        <v>2021</v>
      </c>
      <c r="B75" s="304" t="s">
        <v>1222</v>
      </c>
      <c r="C75" s="299" t="s">
        <v>133</v>
      </c>
      <c r="D75" s="1490"/>
      <c r="E75" s="358">
        <v>230335</v>
      </c>
      <c r="F75" s="301" t="s">
        <v>312</v>
      </c>
      <c r="G75" s="301" t="s">
        <v>317</v>
      </c>
      <c r="H75" s="359">
        <v>79.887</v>
      </c>
      <c r="I75" s="360"/>
      <c r="J75" s="361">
        <f t="shared" si="2"/>
        <v>18400772.145</v>
      </c>
      <c r="K75" s="1491"/>
      <c r="L75" s="1492"/>
      <c r="M75" s="362" t="s">
        <v>324</v>
      </c>
      <c r="N75" s="357">
        <v>662.18150615788409</v>
      </c>
      <c r="O75" s="363">
        <f t="shared" si="3"/>
        <v>12184651013.444139</v>
      </c>
    </row>
    <row r="76" spans="1:15">
      <c r="A76" s="357" t="s">
        <v>2021</v>
      </c>
      <c r="B76" s="304" t="s">
        <v>1223</v>
      </c>
      <c r="C76" s="299" t="s">
        <v>315</v>
      </c>
      <c r="D76" s="1490">
        <v>44795</v>
      </c>
      <c r="E76" s="358">
        <f>25815+8511+52691</f>
        <v>87017</v>
      </c>
      <c r="F76" s="301" t="s">
        <v>312</v>
      </c>
      <c r="G76" s="301" t="s">
        <v>292</v>
      </c>
      <c r="H76" s="359">
        <v>76.054000000000002</v>
      </c>
      <c r="I76" s="360"/>
      <c r="J76" s="361">
        <f t="shared" si="2"/>
        <v>6617990.9180000005</v>
      </c>
      <c r="K76" s="1491">
        <v>7382708464</v>
      </c>
      <c r="L76" s="1492" t="s">
        <v>322</v>
      </c>
      <c r="M76" s="362" t="s">
        <v>324</v>
      </c>
      <c r="N76" s="357">
        <v>655.89141085891413</v>
      </c>
      <c r="O76" s="363">
        <f t="shared" si="3"/>
        <v>4340683400.2585011</v>
      </c>
    </row>
    <row r="77" spans="1:15">
      <c r="A77" s="357" t="s">
        <v>2021</v>
      </c>
      <c r="B77" s="304" t="s">
        <v>1223</v>
      </c>
      <c r="C77" s="299" t="s">
        <v>118</v>
      </c>
      <c r="D77" s="1490"/>
      <c r="E77" s="358">
        <f>9446+51537</f>
        <v>60983</v>
      </c>
      <c r="F77" s="301" t="s">
        <v>312</v>
      </c>
      <c r="G77" s="301" t="s">
        <v>316</v>
      </c>
      <c r="H77" s="359">
        <v>76.054000000000002</v>
      </c>
      <c r="I77" s="360"/>
      <c r="J77" s="361">
        <f t="shared" si="2"/>
        <v>4638001.0820000004</v>
      </c>
      <c r="K77" s="1491"/>
      <c r="L77" s="1492"/>
      <c r="M77" s="362" t="s">
        <v>324</v>
      </c>
      <c r="N77" s="357">
        <v>655.89141085891413</v>
      </c>
      <c r="O77" s="363">
        <f t="shared" si="3"/>
        <v>3042025073.2381506</v>
      </c>
    </row>
    <row r="78" spans="1:15">
      <c r="A78" s="357" t="s">
        <v>2021</v>
      </c>
      <c r="B78" s="304" t="s">
        <v>1224</v>
      </c>
      <c r="C78" s="299" t="s">
        <v>790</v>
      </c>
      <c r="D78" s="1490">
        <v>44812</v>
      </c>
      <c r="E78" s="358">
        <v>632413</v>
      </c>
      <c r="F78" s="301" t="s">
        <v>312</v>
      </c>
      <c r="G78" s="301" t="s">
        <v>313</v>
      </c>
      <c r="H78" s="359">
        <v>90.846999999999994</v>
      </c>
      <c r="I78" s="360"/>
      <c r="J78" s="361">
        <f t="shared" si="2"/>
        <v>57452823.810999997</v>
      </c>
      <c r="K78" s="1491">
        <v>51342180301</v>
      </c>
      <c r="L78" s="1492" t="s">
        <v>797</v>
      </c>
      <c r="M78" s="365" t="s">
        <v>1225</v>
      </c>
      <c r="N78" s="357">
        <v>655.36716954740734</v>
      </c>
      <c r="O78" s="363">
        <f t="shared" si="3"/>
        <v>37652694523.520958</v>
      </c>
    </row>
    <row r="79" spans="1:15" ht="78.75">
      <c r="A79" s="357" t="s">
        <v>2021</v>
      </c>
      <c r="B79" s="304" t="s">
        <v>1224</v>
      </c>
      <c r="C79" s="299" t="s">
        <v>791</v>
      </c>
      <c r="D79" s="1490"/>
      <c r="E79" s="358">
        <v>111963</v>
      </c>
      <c r="F79" s="301" t="s">
        <v>312</v>
      </c>
      <c r="G79" s="301" t="s">
        <v>313</v>
      </c>
      <c r="H79" s="359">
        <v>90.846999999999994</v>
      </c>
      <c r="I79" s="360"/>
      <c r="J79" s="361">
        <f t="shared" si="2"/>
        <v>10171502.660999998</v>
      </c>
      <c r="K79" s="1491"/>
      <c r="L79" s="1492"/>
      <c r="M79" s="365" t="s">
        <v>1225</v>
      </c>
      <c r="N79" s="357">
        <v>655.36716954740734</v>
      </c>
      <c r="O79" s="363">
        <f t="shared" si="3"/>
        <v>6666068908.9834909</v>
      </c>
    </row>
    <row r="80" spans="1:15" ht="22.5">
      <c r="A80" s="357" t="s">
        <v>2021</v>
      </c>
      <c r="B80" s="304" t="s">
        <v>1224</v>
      </c>
      <c r="C80" s="299" t="s">
        <v>792</v>
      </c>
      <c r="D80" s="1490"/>
      <c r="E80" s="358">
        <v>4756</v>
      </c>
      <c r="F80" s="301" t="s">
        <v>312</v>
      </c>
      <c r="G80" s="301" t="s">
        <v>313</v>
      </c>
      <c r="H80" s="359">
        <v>90.846999999999994</v>
      </c>
      <c r="I80" s="360"/>
      <c r="J80" s="361">
        <f t="shared" si="2"/>
        <v>432068.33199999999</v>
      </c>
      <c r="K80" s="1491"/>
      <c r="L80" s="1492"/>
      <c r="M80" s="365" t="s">
        <v>1225</v>
      </c>
      <c r="N80" s="357">
        <v>655.36716954740734</v>
      </c>
      <c r="O80" s="363">
        <f t="shared" si="3"/>
        <v>283163399.79390949</v>
      </c>
    </row>
    <row r="81" spans="1:15">
      <c r="A81" s="357" t="s">
        <v>2021</v>
      </c>
      <c r="B81" s="304" t="s">
        <v>1224</v>
      </c>
      <c r="C81" s="299" t="s">
        <v>289</v>
      </c>
      <c r="D81" s="1490"/>
      <c r="E81" s="358">
        <v>47909</v>
      </c>
      <c r="F81" s="301" t="s">
        <v>312</v>
      </c>
      <c r="G81" s="301" t="s">
        <v>313</v>
      </c>
      <c r="H81" s="359">
        <v>90.846999999999994</v>
      </c>
      <c r="I81" s="360"/>
      <c r="J81" s="361">
        <f t="shared" si="2"/>
        <v>4352388.9229999995</v>
      </c>
      <c r="K81" s="1491"/>
      <c r="L81" s="1492"/>
      <c r="M81" s="365" t="s">
        <v>1225</v>
      </c>
      <c r="N81" s="357">
        <v>655.36716954740734</v>
      </c>
      <c r="O81" s="363">
        <f t="shared" si="3"/>
        <v>2852412809.2359982</v>
      </c>
    </row>
    <row r="82" spans="1:15">
      <c r="A82" s="357" t="s">
        <v>2021</v>
      </c>
      <c r="B82" s="304" t="s">
        <v>1224</v>
      </c>
      <c r="C82" s="299" t="s">
        <v>97</v>
      </c>
      <c r="D82" s="1490"/>
      <c r="E82" s="358">
        <v>10300</v>
      </c>
      <c r="F82" s="301" t="s">
        <v>312</v>
      </c>
      <c r="G82" s="301" t="s">
        <v>314</v>
      </c>
      <c r="H82" s="359">
        <v>90.846999999999994</v>
      </c>
      <c r="I82" s="360"/>
      <c r="J82" s="361">
        <f t="shared" si="2"/>
        <v>935724.1</v>
      </c>
      <c r="K82" s="1491"/>
      <c r="L82" s="1492"/>
      <c r="M82" s="365" t="s">
        <v>1225</v>
      </c>
      <c r="N82" s="357">
        <v>655.36716954740734</v>
      </c>
      <c r="O82" s="363">
        <f t="shared" si="3"/>
        <v>613242854.8942951</v>
      </c>
    </row>
    <row r="83" spans="1:15">
      <c r="A83" s="357" t="s">
        <v>2021</v>
      </c>
      <c r="B83" s="304" t="s">
        <v>1224</v>
      </c>
      <c r="C83" s="299" t="s">
        <v>293</v>
      </c>
      <c r="D83" s="1490"/>
      <c r="E83" s="358">
        <v>26000</v>
      </c>
      <c r="F83" s="301" t="s">
        <v>312</v>
      </c>
      <c r="G83" s="301" t="s">
        <v>293</v>
      </c>
      <c r="H83" s="359">
        <v>90.846999999999994</v>
      </c>
      <c r="I83" s="360"/>
      <c r="J83" s="361">
        <f t="shared" si="2"/>
        <v>2362022</v>
      </c>
      <c r="K83" s="1491"/>
      <c r="L83" s="1492"/>
      <c r="M83" s="365" t="s">
        <v>1225</v>
      </c>
      <c r="N83" s="357">
        <v>655.36716954740734</v>
      </c>
      <c r="O83" s="363">
        <f t="shared" si="3"/>
        <v>1547991672.5487063</v>
      </c>
    </row>
    <row r="84" spans="1:15">
      <c r="A84" s="357" t="s">
        <v>2021</v>
      </c>
      <c r="B84" s="304" t="s">
        <v>1224</v>
      </c>
      <c r="C84" s="299" t="s">
        <v>290</v>
      </c>
      <c r="D84" s="1490"/>
      <c r="E84" s="358">
        <v>29000</v>
      </c>
      <c r="F84" s="301" t="s">
        <v>312</v>
      </c>
      <c r="G84" s="301" t="s">
        <v>313</v>
      </c>
      <c r="H84" s="359">
        <v>90.846999999999994</v>
      </c>
      <c r="I84" s="360"/>
      <c r="J84" s="361">
        <f t="shared" si="2"/>
        <v>2634563</v>
      </c>
      <c r="K84" s="1491"/>
      <c r="L84" s="1492"/>
      <c r="M84" s="365" t="s">
        <v>1225</v>
      </c>
      <c r="N84" s="357">
        <v>655.36716954740734</v>
      </c>
      <c r="O84" s="363">
        <f t="shared" si="3"/>
        <v>1726606096.3043261</v>
      </c>
    </row>
    <row r="85" spans="1:15">
      <c r="A85" s="357" t="s">
        <v>2021</v>
      </c>
      <c r="B85" s="304" t="s">
        <v>1226</v>
      </c>
      <c r="C85" s="299" t="s">
        <v>794</v>
      </c>
      <c r="D85" s="1490">
        <v>44858</v>
      </c>
      <c r="E85" s="358">
        <v>483574</v>
      </c>
      <c r="F85" s="301" t="s">
        <v>312</v>
      </c>
      <c r="G85" s="301" t="s">
        <v>317</v>
      </c>
      <c r="H85" s="359">
        <v>91.141999999999996</v>
      </c>
      <c r="I85" s="360"/>
      <c r="J85" s="361">
        <f t="shared" si="2"/>
        <v>44073901.508000001</v>
      </c>
      <c r="K85" s="1491">
        <v>36964097004</v>
      </c>
      <c r="L85" s="1492" t="s">
        <v>319</v>
      </c>
      <c r="M85" s="362" t="s">
        <v>793</v>
      </c>
      <c r="N85" s="357">
        <v>665.87859100598928</v>
      </c>
      <c r="O85" s="363">
        <f t="shared" si="3"/>
        <v>29347867436.283787</v>
      </c>
    </row>
    <row r="86" spans="1:15">
      <c r="A86" s="357" t="s">
        <v>2021</v>
      </c>
      <c r="B86" s="304" t="s">
        <v>1226</v>
      </c>
      <c r="C86" s="299" t="s">
        <v>795</v>
      </c>
      <c r="D86" s="1490"/>
      <c r="E86" s="358">
        <v>54687</v>
      </c>
      <c r="F86" s="301" t="s">
        <v>312</v>
      </c>
      <c r="G86" s="301" t="s">
        <v>317</v>
      </c>
      <c r="H86" s="359">
        <v>91.141999999999996</v>
      </c>
      <c r="I86" s="360"/>
      <c r="J86" s="361">
        <f t="shared" si="2"/>
        <v>4984282.5539999995</v>
      </c>
      <c r="K86" s="1491"/>
      <c r="L86" s="1492"/>
      <c r="M86" s="362" t="s">
        <v>793</v>
      </c>
      <c r="N86" s="357">
        <v>665.87859100598928</v>
      </c>
      <c r="O86" s="363">
        <f t="shared" si="3"/>
        <v>3318927044.2332535</v>
      </c>
    </row>
    <row r="87" spans="1:15">
      <c r="A87" s="357" t="s">
        <v>2021</v>
      </c>
      <c r="B87" s="304" t="s">
        <v>1226</v>
      </c>
      <c r="C87" s="299" t="s">
        <v>133</v>
      </c>
      <c r="D87" s="1490"/>
      <c r="E87" s="358">
        <v>70808</v>
      </c>
      <c r="F87" s="301" t="s">
        <v>312</v>
      </c>
      <c r="G87" s="301" t="s">
        <v>317</v>
      </c>
      <c r="H87" s="359">
        <v>91.141999999999996</v>
      </c>
      <c r="I87" s="360"/>
      <c r="J87" s="361">
        <f t="shared" si="2"/>
        <v>6453582.7359999996</v>
      </c>
      <c r="K87" s="1491"/>
      <c r="L87" s="1492"/>
      <c r="M87" s="362" t="s">
        <v>793</v>
      </c>
      <c r="N87" s="357">
        <v>665.87859100598928</v>
      </c>
      <c r="O87" s="363">
        <f t="shared" si="3"/>
        <v>4297302579.1882572</v>
      </c>
    </row>
    <row r="88" spans="1:15">
      <c r="A88" s="357" t="s">
        <v>2021</v>
      </c>
      <c r="B88" s="304" t="s">
        <v>1227</v>
      </c>
      <c r="C88" s="299" t="s">
        <v>790</v>
      </c>
      <c r="D88" s="1490">
        <v>44853</v>
      </c>
      <c r="E88" s="358">
        <v>644688</v>
      </c>
      <c r="F88" s="301" t="s">
        <v>312</v>
      </c>
      <c r="G88" s="301" t="s">
        <v>313</v>
      </c>
      <c r="H88" s="359">
        <v>93.712000000000003</v>
      </c>
      <c r="I88" s="360"/>
      <c r="J88" s="361">
        <f t="shared" si="2"/>
        <v>60415001.855999999</v>
      </c>
      <c r="K88" s="1491">
        <v>55458410224</v>
      </c>
      <c r="L88" s="1492" t="s">
        <v>797</v>
      </c>
      <c r="M88" s="365" t="s">
        <v>321</v>
      </c>
      <c r="N88" s="357">
        <v>670.8498670484762</v>
      </c>
      <c r="O88" s="363">
        <f t="shared" si="3"/>
        <v>40529395962.831039</v>
      </c>
    </row>
    <row r="89" spans="1:15" ht="78.75">
      <c r="A89" s="357" t="s">
        <v>2021</v>
      </c>
      <c r="B89" s="304" t="s">
        <v>1227</v>
      </c>
      <c r="C89" s="299" t="s">
        <v>791</v>
      </c>
      <c r="D89" s="1490"/>
      <c r="E89" s="358">
        <v>114188</v>
      </c>
      <c r="F89" s="301" t="s">
        <v>312</v>
      </c>
      <c r="G89" s="301" t="s">
        <v>313</v>
      </c>
      <c r="H89" s="359">
        <v>93.712000000000003</v>
      </c>
      <c r="I89" s="360"/>
      <c r="J89" s="361">
        <f t="shared" si="2"/>
        <v>10700785.856000001</v>
      </c>
      <c r="K89" s="1491"/>
      <c r="L89" s="1492"/>
      <c r="M89" s="365" t="s">
        <v>321</v>
      </c>
      <c r="N89" s="357">
        <v>670.8498670484762</v>
      </c>
      <c r="O89" s="363">
        <f t="shared" si="3"/>
        <v>7178620768.8118153</v>
      </c>
    </row>
    <row r="90" spans="1:15" ht="22.5">
      <c r="A90" s="357" t="s">
        <v>2021</v>
      </c>
      <c r="B90" s="304" t="s">
        <v>1227</v>
      </c>
      <c r="C90" s="299" t="s">
        <v>792</v>
      </c>
      <c r="D90" s="1490"/>
      <c r="E90" s="358">
        <v>5188</v>
      </c>
      <c r="F90" s="301" t="s">
        <v>312</v>
      </c>
      <c r="G90" s="301" t="s">
        <v>313</v>
      </c>
      <c r="H90" s="359">
        <v>93.712000000000003</v>
      </c>
      <c r="I90" s="360"/>
      <c r="J90" s="361">
        <f t="shared" si="2"/>
        <v>486177.85600000003</v>
      </c>
      <c r="K90" s="1491"/>
      <c r="L90" s="1492"/>
      <c r="M90" s="365" t="s">
        <v>321</v>
      </c>
      <c r="N90" s="357">
        <v>670.8498670484762</v>
      </c>
      <c r="O90" s="363">
        <f t="shared" si="3"/>
        <v>326152350.05951321</v>
      </c>
    </row>
    <row r="91" spans="1:15">
      <c r="A91" s="357" t="s">
        <v>2021</v>
      </c>
      <c r="B91" s="304" t="s">
        <v>1227</v>
      </c>
      <c r="C91" s="299" t="s">
        <v>289</v>
      </c>
      <c r="D91" s="1490"/>
      <c r="E91" s="358">
        <v>48095</v>
      </c>
      <c r="F91" s="301" t="s">
        <v>312</v>
      </c>
      <c r="G91" s="301" t="s">
        <v>313</v>
      </c>
      <c r="H91" s="359">
        <v>93.712000000000003</v>
      </c>
      <c r="I91" s="360"/>
      <c r="J91" s="361">
        <f t="shared" si="2"/>
        <v>4507078.6400000006</v>
      </c>
      <c r="K91" s="1491"/>
      <c r="L91" s="1492"/>
      <c r="M91" s="365" t="s">
        <v>321</v>
      </c>
      <c r="N91" s="357">
        <v>670.8498670484762</v>
      </c>
      <c r="O91" s="363">
        <f t="shared" si="3"/>
        <v>3023573106.4210272</v>
      </c>
    </row>
    <row r="92" spans="1:15">
      <c r="A92" s="357" t="s">
        <v>2021</v>
      </c>
      <c r="B92" s="304" t="s">
        <v>1227</v>
      </c>
      <c r="C92" s="299" t="s">
        <v>97</v>
      </c>
      <c r="D92" s="1490"/>
      <c r="E92" s="358">
        <v>9500</v>
      </c>
      <c r="F92" s="301" t="s">
        <v>312</v>
      </c>
      <c r="G92" s="301" t="s">
        <v>314</v>
      </c>
      <c r="H92" s="359">
        <v>93.712000000000003</v>
      </c>
      <c r="I92" s="360"/>
      <c r="J92" s="361">
        <f t="shared" si="2"/>
        <v>890264</v>
      </c>
      <c r="K92" s="1491"/>
      <c r="L92" s="1492"/>
      <c r="M92" s="365" t="s">
        <v>321</v>
      </c>
      <c r="N92" s="357">
        <v>670.8498670484762</v>
      </c>
      <c r="O92" s="363">
        <f t="shared" si="3"/>
        <v>597233486.03804457</v>
      </c>
    </row>
    <row r="93" spans="1:15">
      <c r="A93" s="357" t="s">
        <v>2021</v>
      </c>
      <c r="B93" s="304" t="s">
        <v>1227</v>
      </c>
      <c r="C93" s="299" t="s">
        <v>293</v>
      </c>
      <c r="D93" s="1490"/>
      <c r="E93" s="358">
        <v>25500</v>
      </c>
      <c r="F93" s="301" t="s">
        <v>312</v>
      </c>
      <c r="G93" s="301" t="s">
        <v>293</v>
      </c>
      <c r="H93" s="359">
        <v>93.712000000000003</v>
      </c>
      <c r="I93" s="360"/>
      <c r="J93" s="361">
        <f t="shared" si="2"/>
        <v>2389656</v>
      </c>
      <c r="K93" s="1491"/>
      <c r="L93" s="1492"/>
      <c r="M93" s="365" t="s">
        <v>321</v>
      </c>
      <c r="N93" s="357">
        <v>670.8498670484762</v>
      </c>
      <c r="O93" s="363">
        <f t="shared" si="3"/>
        <v>1603100409.8915935</v>
      </c>
    </row>
    <row r="94" spans="1:15">
      <c r="A94" s="357" t="s">
        <v>2021</v>
      </c>
      <c r="B94" s="304" t="s">
        <v>1227</v>
      </c>
      <c r="C94" s="299" t="s">
        <v>290</v>
      </c>
      <c r="D94" s="1490"/>
      <c r="E94" s="358">
        <v>35000</v>
      </c>
      <c r="F94" s="301" t="s">
        <v>312</v>
      </c>
      <c r="G94" s="301" t="s">
        <v>313</v>
      </c>
      <c r="H94" s="359">
        <v>93.712000000000003</v>
      </c>
      <c r="I94" s="360"/>
      <c r="J94" s="361">
        <f t="shared" si="2"/>
        <v>3279920</v>
      </c>
      <c r="K94" s="1491"/>
      <c r="L94" s="1492"/>
      <c r="M94" s="365" t="s">
        <v>321</v>
      </c>
      <c r="N94" s="357">
        <v>670.8498670484762</v>
      </c>
      <c r="O94" s="363">
        <f t="shared" si="3"/>
        <v>2200333895.9296379</v>
      </c>
    </row>
    <row r="95" spans="1:15">
      <c r="A95" s="357" t="s">
        <v>2021</v>
      </c>
      <c r="B95" s="304" t="s">
        <v>845</v>
      </c>
      <c r="C95" s="299" t="s">
        <v>794</v>
      </c>
      <c r="D95" s="1490">
        <v>44893</v>
      </c>
      <c r="E95" s="358">
        <v>461432</v>
      </c>
      <c r="F95" s="301" t="s">
        <v>312</v>
      </c>
      <c r="G95" s="301" t="s">
        <v>317</v>
      </c>
      <c r="H95" s="359">
        <v>90.832999999999998</v>
      </c>
      <c r="I95" s="360"/>
      <c r="J95" s="361">
        <f t="shared" si="2"/>
        <v>41913252.855999999</v>
      </c>
      <c r="K95" s="1491">
        <v>34713108847</v>
      </c>
      <c r="L95" s="1492" t="s">
        <v>1228</v>
      </c>
      <c r="M95" s="362" t="s">
        <v>318</v>
      </c>
      <c r="N95" s="357">
        <v>626.93013476058491</v>
      </c>
      <c r="O95" s="363">
        <f t="shared" si="3"/>
        <v>26276681261.266548</v>
      </c>
    </row>
    <row r="96" spans="1:15">
      <c r="A96" s="357" t="s">
        <v>2021</v>
      </c>
      <c r="B96" s="304" t="s">
        <v>845</v>
      </c>
      <c r="C96" s="299" t="s">
        <v>795</v>
      </c>
      <c r="D96" s="1490"/>
      <c r="E96" s="358">
        <v>49650</v>
      </c>
      <c r="F96" s="301" t="s">
        <v>312</v>
      </c>
      <c r="G96" s="301" t="s">
        <v>317</v>
      </c>
      <c r="H96" s="359">
        <v>90.832999999999998</v>
      </c>
      <c r="I96" s="360"/>
      <c r="J96" s="361">
        <f t="shared" si="2"/>
        <v>4509858.45</v>
      </c>
      <c r="K96" s="1491"/>
      <c r="L96" s="1492"/>
      <c r="M96" s="362" t="s">
        <v>318</v>
      </c>
      <c r="N96" s="357">
        <v>626.93013476058491</v>
      </c>
      <c r="O96" s="363">
        <f t="shared" si="3"/>
        <v>2827366165.8096628</v>
      </c>
    </row>
    <row r="97" spans="1:15">
      <c r="A97" s="357" t="s">
        <v>2021</v>
      </c>
      <c r="B97" s="304" t="s">
        <v>845</v>
      </c>
      <c r="C97" s="299" t="s">
        <v>133</v>
      </c>
      <c r="D97" s="1490"/>
      <c r="E97" s="358">
        <v>98498</v>
      </c>
      <c r="F97" s="301" t="s">
        <v>312</v>
      </c>
      <c r="G97" s="301" t="s">
        <v>317</v>
      </c>
      <c r="H97" s="359">
        <v>90.832999999999998</v>
      </c>
      <c r="I97" s="360"/>
      <c r="J97" s="361">
        <f t="shared" si="2"/>
        <v>8946868.8340000007</v>
      </c>
      <c r="K97" s="1491"/>
      <c r="L97" s="1492"/>
      <c r="M97" s="362" t="s">
        <v>318</v>
      </c>
      <c r="N97" s="357">
        <v>626.93013476058491</v>
      </c>
      <c r="O97" s="363">
        <f t="shared" si="3"/>
        <v>5609061683.7848978</v>
      </c>
    </row>
    <row r="98" spans="1:15">
      <c r="A98" s="357" t="s">
        <v>2021</v>
      </c>
      <c r="B98" s="304" t="s">
        <v>1229</v>
      </c>
      <c r="C98" s="299" t="s">
        <v>790</v>
      </c>
      <c r="D98" s="1490">
        <v>44877</v>
      </c>
      <c r="E98" s="358">
        <v>708756</v>
      </c>
      <c r="F98" s="301" t="s">
        <v>312</v>
      </c>
      <c r="G98" s="301" t="s">
        <v>313</v>
      </c>
      <c r="H98" s="359">
        <v>90.793000000000006</v>
      </c>
      <c r="I98" s="360"/>
      <c r="J98" s="361">
        <f t="shared" si="2"/>
        <v>64350083.508000001</v>
      </c>
      <c r="K98" s="1491">
        <v>54108069330</v>
      </c>
      <c r="L98" s="1492" t="s">
        <v>797</v>
      </c>
      <c r="M98" s="365" t="s">
        <v>320</v>
      </c>
      <c r="N98" s="364">
        <v>636.35719829258835</v>
      </c>
      <c r="O98" s="363">
        <f t="shared" si="3"/>
        <v>40949638851.044975</v>
      </c>
    </row>
    <row r="99" spans="1:15" ht="78.75">
      <c r="A99" s="357" t="s">
        <v>2021</v>
      </c>
      <c r="B99" s="304" t="s">
        <v>1229</v>
      </c>
      <c r="C99" s="299" t="s">
        <v>791</v>
      </c>
      <c r="D99" s="1490"/>
      <c r="E99" s="358">
        <v>99171</v>
      </c>
      <c r="F99" s="301" t="s">
        <v>312</v>
      </c>
      <c r="G99" s="301" t="s">
        <v>313</v>
      </c>
      <c r="H99" s="359">
        <v>90.793000000000006</v>
      </c>
      <c r="I99" s="360"/>
      <c r="J99" s="361">
        <f t="shared" si="2"/>
        <v>9004032.6030000001</v>
      </c>
      <c r="K99" s="1491"/>
      <c r="L99" s="1492"/>
      <c r="M99" s="365" t="s">
        <v>320</v>
      </c>
      <c r="N99" s="364">
        <v>636.35719829258835</v>
      </c>
      <c r="O99" s="363">
        <f t="shared" si="3"/>
        <v>5729780960.5802011</v>
      </c>
    </row>
    <row r="100" spans="1:15" ht="22.5">
      <c r="A100" s="357" t="s">
        <v>2021</v>
      </c>
      <c r="B100" s="304" t="s">
        <v>1229</v>
      </c>
      <c r="C100" s="299" t="s">
        <v>792</v>
      </c>
      <c r="D100" s="1490"/>
      <c r="E100" s="358">
        <v>4444</v>
      </c>
      <c r="F100" s="301" t="s">
        <v>312</v>
      </c>
      <c r="G100" s="301" t="s">
        <v>313</v>
      </c>
      <c r="H100" s="359">
        <v>90.793000000000006</v>
      </c>
      <c r="I100" s="360"/>
      <c r="J100" s="361">
        <f t="shared" si="2"/>
        <v>403484.092</v>
      </c>
      <c r="K100" s="1491"/>
      <c r="L100" s="1492"/>
      <c r="M100" s="365" t="s">
        <v>320</v>
      </c>
      <c r="N100" s="364">
        <v>636.35719829258835</v>
      </c>
      <c r="O100" s="363">
        <f t="shared" si="3"/>
        <v>256760006.34074897</v>
      </c>
    </row>
    <row r="101" spans="1:15">
      <c r="A101" s="357" t="s">
        <v>2021</v>
      </c>
      <c r="B101" s="304" t="s">
        <v>1229</v>
      </c>
      <c r="C101" s="299" t="s">
        <v>289</v>
      </c>
      <c r="D101" s="1490"/>
      <c r="E101" s="358">
        <v>55131</v>
      </c>
      <c r="F101" s="301" t="s">
        <v>312</v>
      </c>
      <c r="G101" s="301" t="s">
        <v>313</v>
      </c>
      <c r="H101" s="359">
        <v>90.793000000000006</v>
      </c>
      <c r="I101" s="360"/>
      <c r="J101" s="361">
        <f t="shared" si="2"/>
        <v>5005508.8830000004</v>
      </c>
      <c r="K101" s="1491"/>
      <c r="L101" s="1492"/>
      <c r="M101" s="365" t="s">
        <v>320</v>
      </c>
      <c r="N101" s="364">
        <v>636.35719829258835</v>
      </c>
      <c r="O101" s="363">
        <f t="shared" si="3"/>
        <v>3185291608.8145437</v>
      </c>
    </row>
    <row r="102" spans="1:15">
      <c r="A102" s="357" t="s">
        <v>2021</v>
      </c>
      <c r="B102" s="304" t="s">
        <v>1229</v>
      </c>
      <c r="C102" s="299" t="s">
        <v>97</v>
      </c>
      <c r="D102" s="1490"/>
      <c r="E102" s="358">
        <v>10000</v>
      </c>
      <c r="F102" s="301" t="s">
        <v>312</v>
      </c>
      <c r="G102" s="301" t="s">
        <v>314</v>
      </c>
      <c r="H102" s="359">
        <v>90.793000000000006</v>
      </c>
      <c r="I102" s="360"/>
      <c r="J102" s="361">
        <f t="shared" si="2"/>
        <v>907930.00000000012</v>
      </c>
      <c r="K102" s="1491"/>
      <c r="L102" s="1492"/>
      <c r="M102" s="365" t="s">
        <v>320</v>
      </c>
      <c r="N102" s="364">
        <v>636.35719829258835</v>
      </c>
      <c r="O102" s="363">
        <f t="shared" si="3"/>
        <v>577767791.04578984</v>
      </c>
    </row>
    <row r="103" spans="1:15">
      <c r="A103" s="357" t="s">
        <v>2021</v>
      </c>
      <c r="B103" s="304" t="s">
        <v>1229</v>
      </c>
      <c r="C103" s="299" t="s">
        <v>293</v>
      </c>
      <c r="D103" s="1490"/>
      <c r="E103" s="358">
        <v>32000</v>
      </c>
      <c r="F103" s="301" t="s">
        <v>312</v>
      </c>
      <c r="G103" s="301" t="s">
        <v>293</v>
      </c>
      <c r="H103" s="359">
        <v>90.793000000000006</v>
      </c>
      <c r="I103" s="360"/>
      <c r="J103" s="361">
        <f t="shared" si="2"/>
        <v>2905376</v>
      </c>
      <c r="K103" s="1491"/>
      <c r="L103" s="1492"/>
      <c r="M103" s="365" t="s">
        <v>320</v>
      </c>
      <c r="N103" s="364">
        <v>636.35719829258835</v>
      </c>
      <c r="O103" s="363">
        <f t="shared" si="3"/>
        <v>1848856931.3465271</v>
      </c>
    </row>
    <row r="104" spans="1:15">
      <c r="A104" s="357" t="s">
        <v>2021</v>
      </c>
      <c r="B104" s="304" t="s">
        <v>1229</v>
      </c>
      <c r="C104" s="299" t="s">
        <v>290</v>
      </c>
      <c r="D104" s="1490"/>
      <c r="E104" s="358">
        <v>27000</v>
      </c>
      <c r="F104" s="301" t="s">
        <v>312</v>
      </c>
      <c r="G104" s="301" t="s">
        <v>313</v>
      </c>
      <c r="H104" s="359">
        <v>90.793000000000006</v>
      </c>
      <c r="I104" s="360"/>
      <c r="J104" s="361">
        <f t="shared" si="2"/>
        <v>2451411</v>
      </c>
      <c r="K104" s="1491"/>
      <c r="L104" s="1492"/>
      <c r="M104" s="365" t="s">
        <v>320</v>
      </c>
      <c r="N104" s="364">
        <v>636.35719829258835</v>
      </c>
      <c r="O104" s="363">
        <f t="shared" si="3"/>
        <v>1559973035.8236322</v>
      </c>
    </row>
    <row r="105" spans="1:15">
      <c r="A105" s="357" t="s">
        <v>2021</v>
      </c>
      <c r="B105" s="304" t="s">
        <v>1230</v>
      </c>
      <c r="C105" s="299" t="s">
        <v>315</v>
      </c>
      <c r="D105" s="1490">
        <v>44889</v>
      </c>
      <c r="E105" s="358">
        <f>26618+8639+50805</f>
        <v>86062</v>
      </c>
      <c r="F105" s="301" t="s">
        <v>312</v>
      </c>
      <c r="G105" s="301" t="s">
        <v>292</v>
      </c>
      <c r="H105" s="359">
        <v>65.233000000000004</v>
      </c>
      <c r="I105" s="360"/>
      <c r="J105" s="361">
        <f t="shared" si="2"/>
        <v>5614082.4460000005</v>
      </c>
      <c r="K105" s="1491">
        <v>6462064937</v>
      </c>
      <c r="L105" s="1492" t="s">
        <v>322</v>
      </c>
      <c r="M105" s="362" t="s">
        <v>324</v>
      </c>
      <c r="N105" s="357">
        <v>629.9404590415827</v>
      </c>
      <c r="O105" s="363">
        <f t="shared" si="3"/>
        <v>3536537673.1305318</v>
      </c>
    </row>
    <row r="106" spans="1:15">
      <c r="A106" s="357" t="s">
        <v>2021</v>
      </c>
      <c r="B106" s="304" t="s">
        <v>1230</v>
      </c>
      <c r="C106" s="299" t="s">
        <v>118</v>
      </c>
      <c r="D106" s="1490"/>
      <c r="E106" s="358">
        <f>8584+62609</f>
        <v>71193</v>
      </c>
      <c r="F106" s="301" t="s">
        <v>312</v>
      </c>
      <c r="G106" s="301" t="s">
        <v>316</v>
      </c>
      <c r="H106" s="359">
        <v>65.233000000000004</v>
      </c>
      <c r="I106" s="360"/>
      <c r="J106" s="361">
        <f t="shared" si="2"/>
        <v>4644132.9690000005</v>
      </c>
      <c r="K106" s="1491"/>
      <c r="L106" s="1492"/>
      <c r="M106" s="362" t="s">
        <v>324</v>
      </c>
      <c r="N106" s="357">
        <v>629.9404590415827</v>
      </c>
      <c r="O106" s="363">
        <f t="shared" si="3"/>
        <v>2925527254.3420086</v>
      </c>
    </row>
    <row r="107" spans="1:15">
      <c r="A107" s="357" t="s">
        <v>2021</v>
      </c>
      <c r="B107" s="304" t="s">
        <v>847</v>
      </c>
      <c r="C107" s="299" t="s">
        <v>790</v>
      </c>
      <c r="D107" s="1490">
        <v>44922</v>
      </c>
      <c r="E107" s="358">
        <v>618272</v>
      </c>
      <c r="F107" s="301" t="s">
        <v>312</v>
      </c>
      <c r="G107" s="301" t="s">
        <v>313</v>
      </c>
      <c r="H107" s="359">
        <v>79.834999999999994</v>
      </c>
      <c r="I107" s="360"/>
      <c r="J107" s="361">
        <f t="shared" si="2"/>
        <v>49359745.119999997</v>
      </c>
      <c r="K107" s="1491">
        <v>42749147095</v>
      </c>
      <c r="L107" s="1492" t="s">
        <v>797</v>
      </c>
      <c r="M107" s="365" t="s">
        <v>324</v>
      </c>
      <c r="N107" s="357">
        <v>617.42940512048187</v>
      </c>
      <c r="O107" s="363">
        <f t="shared" si="3"/>
        <v>30476158066.340206</v>
      </c>
    </row>
    <row r="108" spans="1:15" ht="78.75">
      <c r="A108" s="357" t="s">
        <v>2021</v>
      </c>
      <c r="B108" s="304" t="s">
        <v>847</v>
      </c>
      <c r="C108" s="299" t="s">
        <v>791</v>
      </c>
      <c r="D108" s="1490"/>
      <c r="E108" s="358">
        <v>120755</v>
      </c>
      <c r="F108" s="301" t="s">
        <v>312</v>
      </c>
      <c r="G108" s="301" t="s">
        <v>313</v>
      </c>
      <c r="H108" s="359">
        <v>79.834999999999994</v>
      </c>
      <c r="I108" s="360"/>
      <c r="J108" s="361">
        <f t="shared" si="2"/>
        <v>9640475.4249999989</v>
      </c>
      <c r="K108" s="1491"/>
      <c r="L108" s="1492"/>
      <c r="M108" s="365" t="s">
        <v>324</v>
      </c>
      <c r="N108" s="357">
        <v>617.42940512048187</v>
      </c>
      <c r="O108" s="363">
        <f t="shared" si="3"/>
        <v>5952313006.7363739</v>
      </c>
    </row>
    <row r="109" spans="1:15" ht="22.5">
      <c r="A109" s="357" t="s">
        <v>2021</v>
      </c>
      <c r="B109" s="304" t="s">
        <v>847</v>
      </c>
      <c r="C109" s="299" t="s">
        <v>792</v>
      </c>
      <c r="D109" s="1490"/>
      <c r="E109" s="358">
        <v>6096</v>
      </c>
      <c r="F109" s="301" t="s">
        <v>312</v>
      </c>
      <c r="G109" s="301" t="s">
        <v>313</v>
      </c>
      <c r="H109" s="359">
        <v>79.834999999999994</v>
      </c>
      <c r="I109" s="360"/>
      <c r="J109" s="361">
        <f t="shared" si="2"/>
        <v>486674.16</v>
      </c>
      <c r="K109" s="1491"/>
      <c r="L109" s="1492"/>
      <c r="M109" s="365" t="s">
        <v>324</v>
      </c>
      <c r="N109" s="357">
        <v>617.42940512048187</v>
      </c>
      <c r="O109" s="363">
        <f t="shared" si="3"/>
        <v>300486937.0963102</v>
      </c>
    </row>
    <row r="110" spans="1:15">
      <c r="A110" s="357" t="s">
        <v>2021</v>
      </c>
      <c r="B110" s="304" t="s">
        <v>847</v>
      </c>
      <c r="C110" s="299" t="s">
        <v>289</v>
      </c>
      <c r="D110" s="1490"/>
      <c r="E110" s="358">
        <v>45832</v>
      </c>
      <c r="F110" s="301" t="s">
        <v>312</v>
      </c>
      <c r="G110" s="301" t="s">
        <v>313</v>
      </c>
      <c r="H110" s="359">
        <v>79.834999999999994</v>
      </c>
      <c r="I110" s="360"/>
      <c r="J110" s="361">
        <f t="shared" si="2"/>
        <v>3658997.7199999997</v>
      </c>
      <c r="K110" s="1491"/>
      <c r="L110" s="1492"/>
      <c r="M110" s="365" t="s">
        <v>324</v>
      </c>
      <c r="N110" s="357">
        <v>617.42940512048187</v>
      </c>
      <c r="O110" s="363">
        <f t="shared" si="3"/>
        <v>2259172785.5967994</v>
      </c>
    </row>
    <row r="111" spans="1:15">
      <c r="A111" s="357" t="s">
        <v>2021</v>
      </c>
      <c r="B111" s="304" t="s">
        <v>847</v>
      </c>
      <c r="C111" s="299" t="s">
        <v>97</v>
      </c>
      <c r="D111" s="1490"/>
      <c r="E111" s="358">
        <v>10800</v>
      </c>
      <c r="F111" s="301" t="s">
        <v>312</v>
      </c>
      <c r="G111" s="301" t="s">
        <v>314</v>
      </c>
      <c r="H111" s="359">
        <v>79.834999999999994</v>
      </c>
      <c r="I111" s="360"/>
      <c r="J111" s="361">
        <f t="shared" si="2"/>
        <v>862217.99999999988</v>
      </c>
      <c r="K111" s="1491"/>
      <c r="L111" s="1492"/>
      <c r="M111" s="365" t="s">
        <v>324</v>
      </c>
      <c r="N111" s="357">
        <v>617.42940512048187</v>
      </c>
      <c r="O111" s="363">
        <f t="shared" si="3"/>
        <v>532358746.82417154</v>
      </c>
    </row>
    <row r="112" spans="1:15">
      <c r="A112" s="357" t="s">
        <v>2021</v>
      </c>
      <c r="B112" s="304" t="s">
        <v>847</v>
      </c>
      <c r="C112" s="299" t="s">
        <v>293</v>
      </c>
      <c r="D112" s="1490"/>
      <c r="E112" s="358">
        <v>30000</v>
      </c>
      <c r="F112" s="301" t="s">
        <v>312</v>
      </c>
      <c r="G112" s="301" t="s">
        <v>293</v>
      </c>
      <c r="H112" s="359">
        <v>79.834999999999994</v>
      </c>
      <c r="I112" s="360"/>
      <c r="J112" s="361">
        <f t="shared" si="2"/>
        <v>2395050</v>
      </c>
      <c r="K112" s="1491"/>
      <c r="L112" s="1492"/>
      <c r="M112" s="365" t="s">
        <v>324</v>
      </c>
      <c r="N112" s="357">
        <v>617.42940512048187</v>
      </c>
      <c r="O112" s="363">
        <f t="shared" si="3"/>
        <v>1478774296.7338102</v>
      </c>
    </row>
    <row r="113" spans="1:15">
      <c r="A113" s="357" t="s">
        <v>2021</v>
      </c>
      <c r="B113" s="304" t="s">
        <v>847</v>
      </c>
      <c r="C113" s="299" t="s">
        <v>290</v>
      </c>
      <c r="D113" s="1490"/>
      <c r="E113" s="358">
        <v>35500</v>
      </c>
      <c r="F113" s="301" t="s">
        <v>312</v>
      </c>
      <c r="G113" s="301" t="s">
        <v>313</v>
      </c>
      <c r="H113" s="359">
        <v>79.834999999999994</v>
      </c>
      <c r="I113" s="360"/>
      <c r="J113" s="361">
        <f t="shared" si="2"/>
        <v>2834142.5</v>
      </c>
      <c r="K113" s="1491"/>
      <c r="L113" s="1492"/>
      <c r="M113" s="365" t="s">
        <v>324</v>
      </c>
      <c r="N113" s="357">
        <v>617.42940512048187</v>
      </c>
      <c r="O113" s="363">
        <f t="shared" si="3"/>
        <v>1749882917.8016753</v>
      </c>
    </row>
    <row r="114" spans="1:15">
      <c r="A114" s="357" t="s">
        <v>2022</v>
      </c>
      <c r="B114" s="337" t="s">
        <v>2023</v>
      </c>
      <c r="C114" s="366" t="s">
        <v>97</v>
      </c>
      <c r="D114" s="348">
        <v>44582</v>
      </c>
      <c r="E114" s="358">
        <v>2000</v>
      </c>
      <c r="F114" s="340" t="s">
        <v>312</v>
      </c>
      <c r="G114" s="367" t="s">
        <v>313</v>
      </c>
      <c r="H114" s="361">
        <v>86.769000000000005</v>
      </c>
      <c r="I114" s="86"/>
      <c r="J114" s="361">
        <v>173538</v>
      </c>
      <c r="K114" s="368">
        <v>100311478.61652</v>
      </c>
      <c r="L114" s="369" t="s">
        <v>846</v>
      </c>
      <c r="M114" s="362" t="s">
        <v>321</v>
      </c>
      <c r="N114" s="357">
        <v>578.03753965456463</v>
      </c>
      <c r="O114" s="363">
        <f t="shared" si="3"/>
        <v>100311478.55657384</v>
      </c>
    </row>
    <row r="115" spans="1:15">
      <c r="A115" s="357" t="s">
        <v>2022</v>
      </c>
      <c r="B115" s="337" t="s">
        <v>2024</v>
      </c>
      <c r="C115" s="366" t="s">
        <v>109</v>
      </c>
      <c r="D115" s="338">
        <v>44620</v>
      </c>
      <c r="E115" s="358">
        <v>50593</v>
      </c>
      <c r="F115" s="340" t="s">
        <v>312</v>
      </c>
      <c r="G115" s="367" t="s">
        <v>292</v>
      </c>
      <c r="H115" s="370">
        <v>93.295000000000002</v>
      </c>
      <c r="I115" s="86"/>
      <c r="J115" s="371">
        <v>4720073.9350000005</v>
      </c>
      <c r="K115" s="368">
        <v>2764680362.613728</v>
      </c>
      <c r="L115" s="372" t="s">
        <v>2025</v>
      </c>
      <c r="M115" s="362" t="s">
        <v>324</v>
      </c>
      <c r="N115" s="357">
        <v>585.72819001696587</v>
      </c>
      <c r="O115" s="363">
        <f t="shared" si="3"/>
        <v>2764680362.6938081</v>
      </c>
    </row>
    <row r="116" spans="1:15">
      <c r="A116" s="357" t="s">
        <v>2022</v>
      </c>
      <c r="B116" s="337" t="s">
        <v>2026</v>
      </c>
      <c r="C116" s="366" t="s">
        <v>97</v>
      </c>
      <c r="D116" s="338">
        <v>44599</v>
      </c>
      <c r="E116" s="358">
        <v>2000</v>
      </c>
      <c r="F116" s="340" t="s">
        <v>312</v>
      </c>
      <c r="G116" s="367" t="s">
        <v>313</v>
      </c>
      <c r="H116" s="370">
        <v>98.375</v>
      </c>
      <c r="I116" s="86"/>
      <c r="J116" s="361">
        <v>196750</v>
      </c>
      <c r="K116" s="368">
        <v>112745295.36250001</v>
      </c>
      <c r="L116" s="372" t="s">
        <v>2027</v>
      </c>
      <c r="M116" s="362" t="s">
        <v>320</v>
      </c>
      <c r="N116" s="357">
        <v>573.03835065956139</v>
      </c>
      <c r="O116" s="363">
        <f t="shared" si="3"/>
        <v>112745295.4922687</v>
      </c>
    </row>
    <row r="117" spans="1:15">
      <c r="A117" s="357" t="s">
        <v>2022</v>
      </c>
      <c r="B117" s="337" t="s">
        <v>2028</v>
      </c>
      <c r="C117" s="366" t="s">
        <v>97</v>
      </c>
      <c r="D117" s="348">
        <v>44646</v>
      </c>
      <c r="E117" s="358">
        <v>2200</v>
      </c>
      <c r="F117" s="340" t="s">
        <v>312</v>
      </c>
      <c r="G117" s="367" t="s">
        <v>313</v>
      </c>
      <c r="H117" s="370">
        <v>120.22</v>
      </c>
      <c r="I117" s="86"/>
      <c r="J117" s="361">
        <v>264484</v>
      </c>
      <c r="K117" s="368">
        <v>157689629.57176</v>
      </c>
      <c r="L117" s="372" t="s">
        <v>846</v>
      </c>
      <c r="M117" s="87" t="s">
        <v>793</v>
      </c>
      <c r="N117" s="357">
        <v>596.2161425195419</v>
      </c>
      <c r="O117" s="363">
        <f t="shared" si="3"/>
        <v>157689630.23813853</v>
      </c>
    </row>
    <row r="118" spans="1:15">
      <c r="A118" s="357" t="s">
        <v>2022</v>
      </c>
      <c r="B118" s="337" t="s">
        <v>2029</v>
      </c>
      <c r="C118" s="366" t="s">
        <v>97</v>
      </c>
      <c r="D118" s="338">
        <v>44687</v>
      </c>
      <c r="E118" s="358">
        <v>4200</v>
      </c>
      <c r="F118" s="340" t="s">
        <v>312</v>
      </c>
      <c r="G118" s="367" t="s">
        <v>313</v>
      </c>
      <c r="H118" s="370">
        <v>114.732</v>
      </c>
      <c r="I118" s="86"/>
      <c r="J118" s="361">
        <v>481874.4</v>
      </c>
      <c r="K118" s="368">
        <v>299043412.54351199</v>
      </c>
      <c r="L118" s="372" t="s">
        <v>2030</v>
      </c>
      <c r="M118" s="362" t="s">
        <v>321</v>
      </c>
      <c r="N118" s="357">
        <v>620.58372753074741</v>
      </c>
      <c r="O118" s="363">
        <f t="shared" si="3"/>
        <v>299043411.3536424</v>
      </c>
    </row>
    <row r="119" spans="1:15">
      <c r="A119" s="357" t="s">
        <v>2022</v>
      </c>
      <c r="B119" s="337" t="s">
        <v>2031</v>
      </c>
      <c r="C119" s="366" t="s">
        <v>109</v>
      </c>
      <c r="D119" s="338">
        <v>44706</v>
      </c>
      <c r="E119" s="358">
        <v>22310</v>
      </c>
      <c r="F119" s="340" t="s">
        <v>312</v>
      </c>
      <c r="G119" s="367" t="s">
        <v>292</v>
      </c>
      <c r="H119" s="361">
        <v>102.55200000000001</v>
      </c>
      <c r="I119" s="86"/>
      <c r="J119" s="361">
        <v>2287935.12</v>
      </c>
      <c r="K119" s="368">
        <v>1407999871.5975914</v>
      </c>
      <c r="L119" s="372" t="s">
        <v>2025</v>
      </c>
      <c r="M119" s="362" t="s">
        <v>324</v>
      </c>
      <c r="N119" s="357">
        <v>615.57526276276269</v>
      </c>
      <c r="O119" s="363">
        <f t="shared" si="3"/>
        <v>1408396262.678153</v>
      </c>
    </row>
    <row r="120" spans="1:15" ht="30" customHeight="1">
      <c r="A120" s="357" t="s">
        <v>2022</v>
      </c>
      <c r="B120" s="337" t="s">
        <v>2032</v>
      </c>
      <c r="C120" s="366" t="s">
        <v>97</v>
      </c>
      <c r="D120" s="338">
        <v>44730</v>
      </c>
      <c r="E120" s="358">
        <v>2200</v>
      </c>
      <c r="F120" s="340" t="s">
        <v>312</v>
      </c>
      <c r="G120" s="367" t="s">
        <v>313</v>
      </c>
      <c r="H120" s="370">
        <v>124.55200000000001</v>
      </c>
      <c r="I120" s="86"/>
      <c r="J120" s="361">
        <v>274014.40000000002</v>
      </c>
      <c r="K120" s="368">
        <v>171411086.212432</v>
      </c>
      <c r="L120" s="372" t="s">
        <v>1228</v>
      </c>
      <c r="M120" s="362" t="s">
        <v>324</v>
      </c>
      <c r="N120" s="357">
        <v>625.55502574861725</v>
      </c>
      <c r="O120" s="363">
        <f t="shared" si="3"/>
        <v>171411085.04749191</v>
      </c>
    </row>
    <row r="121" spans="1:15" ht="36" customHeight="1">
      <c r="A121" s="357" t="s">
        <v>2022</v>
      </c>
      <c r="B121" s="337" t="s">
        <v>2033</v>
      </c>
      <c r="C121" s="366" t="s">
        <v>97</v>
      </c>
      <c r="D121" s="338">
        <v>44749</v>
      </c>
      <c r="E121" s="358">
        <v>2000</v>
      </c>
      <c r="F121" s="340" t="s">
        <v>312</v>
      </c>
      <c r="G121" s="367" t="s">
        <v>313</v>
      </c>
      <c r="H121" s="361">
        <v>115.27500000000001</v>
      </c>
      <c r="I121" s="86"/>
      <c r="J121" s="361">
        <v>230550</v>
      </c>
      <c r="K121" s="368">
        <v>148556863.70250002</v>
      </c>
      <c r="L121" s="372" t="s">
        <v>2030</v>
      </c>
      <c r="M121" s="362" t="s">
        <v>324</v>
      </c>
      <c r="N121" s="357">
        <v>644.3585461689587</v>
      </c>
      <c r="O121" s="363">
        <f t="shared" si="3"/>
        <v>148556862.81925341</v>
      </c>
    </row>
    <row r="122" spans="1:15" ht="25.9" customHeight="1">
      <c r="A122" s="357" t="s">
        <v>2022</v>
      </c>
      <c r="B122" s="337" t="s">
        <v>2034</v>
      </c>
      <c r="C122" s="366" t="s">
        <v>97</v>
      </c>
      <c r="D122" s="338">
        <v>44774</v>
      </c>
      <c r="E122" s="358">
        <v>2500</v>
      </c>
      <c r="F122" s="340" t="s">
        <v>312</v>
      </c>
      <c r="G122" s="367" t="s">
        <v>313</v>
      </c>
      <c r="H122" s="361">
        <v>103.074</v>
      </c>
      <c r="I122" s="86"/>
      <c r="J122" s="361">
        <v>257685</v>
      </c>
      <c r="K122" s="368">
        <v>165181550.49884999</v>
      </c>
      <c r="L122" s="369" t="s">
        <v>2030</v>
      </c>
      <c r="M122" s="362" t="s">
        <v>324</v>
      </c>
      <c r="N122" s="357">
        <v>641.02120590247227</v>
      </c>
      <c r="O122" s="363">
        <f t="shared" si="3"/>
        <v>165181549.44297856</v>
      </c>
    </row>
    <row r="123" spans="1:15" ht="27" customHeight="1">
      <c r="A123" s="357" t="s">
        <v>2022</v>
      </c>
      <c r="B123" s="337" t="s">
        <v>2035</v>
      </c>
      <c r="C123" s="366" t="s">
        <v>109</v>
      </c>
      <c r="D123" s="338">
        <v>44795</v>
      </c>
      <c r="E123" s="358">
        <v>37417</v>
      </c>
      <c r="F123" s="340" t="s">
        <v>312</v>
      </c>
      <c r="G123" s="367" t="s">
        <v>292</v>
      </c>
      <c r="H123" s="361">
        <v>76.054000000000002</v>
      </c>
      <c r="I123" s="86"/>
      <c r="J123" s="371">
        <v>2845712.5180000002</v>
      </c>
      <c r="K123" s="368">
        <v>1866478395.8856704</v>
      </c>
      <c r="L123" s="369" t="s">
        <v>2025</v>
      </c>
      <c r="M123" s="362" t="s">
        <v>324</v>
      </c>
      <c r="N123" s="357">
        <v>655.89141085891413</v>
      </c>
      <c r="O123" s="363">
        <f t="shared" si="3"/>
        <v>1866478398.3298931</v>
      </c>
    </row>
    <row r="124" spans="1:15">
      <c r="A124" s="357" t="s">
        <v>2022</v>
      </c>
      <c r="B124" s="337" t="s">
        <v>2036</v>
      </c>
      <c r="C124" s="366" t="s">
        <v>97</v>
      </c>
      <c r="D124" s="338">
        <v>44812</v>
      </c>
      <c r="E124" s="358">
        <v>2000</v>
      </c>
      <c r="F124" s="340" t="s">
        <v>312</v>
      </c>
      <c r="G124" s="367" t="s">
        <v>313</v>
      </c>
      <c r="H124" s="361">
        <v>90.846999999999994</v>
      </c>
      <c r="I124" s="86"/>
      <c r="J124" s="370">
        <v>181694</v>
      </c>
      <c r="K124" s="368">
        <v>119076282.58598</v>
      </c>
      <c r="L124" s="369" t="s">
        <v>2030</v>
      </c>
      <c r="M124" s="87" t="s">
        <v>1225</v>
      </c>
      <c r="N124" s="357">
        <v>655.36716954740734</v>
      </c>
      <c r="O124" s="363">
        <f t="shared" si="3"/>
        <v>119076282.50374663</v>
      </c>
    </row>
    <row r="125" spans="1:15">
      <c r="A125" s="357" t="s">
        <v>2022</v>
      </c>
      <c r="B125" s="337" t="s">
        <v>2037</v>
      </c>
      <c r="C125" s="366" t="s">
        <v>97</v>
      </c>
      <c r="D125" s="338">
        <v>44853</v>
      </c>
      <c r="E125" s="358">
        <v>2000</v>
      </c>
      <c r="F125" s="340" t="s">
        <v>312</v>
      </c>
      <c r="G125" s="367" t="s">
        <v>313</v>
      </c>
      <c r="H125" s="361">
        <v>93.712000000000003</v>
      </c>
      <c r="I125" s="86"/>
      <c r="J125" s="361">
        <v>187424</v>
      </c>
      <c r="K125" s="368">
        <v>125733366.03488</v>
      </c>
      <c r="L125" s="369" t="s">
        <v>2030</v>
      </c>
      <c r="M125" s="362" t="s">
        <v>321</v>
      </c>
      <c r="N125" s="357">
        <v>670.8498670484762</v>
      </c>
      <c r="O125" s="363">
        <f t="shared" si="3"/>
        <v>125733365.4816936</v>
      </c>
    </row>
    <row r="126" spans="1:15">
      <c r="A126" s="357" t="s">
        <v>2022</v>
      </c>
      <c r="B126" s="337" t="s">
        <v>2038</v>
      </c>
      <c r="C126" s="366" t="s">
        <v>97</v>
      </c>
      <c r="D126" s="338">
        <v>44877</v>
      </c>
      <c r="E126" s="358">
        <v>2000</v>
      </c>
      <c r="F126" s="340" t="s">
        <v>312</v>
      </c>
      <c r="G126" s="367" t="s">
        <v>313</v>
      </c>
      <c r="H126" s="370">
        <v>90.793000000000006</v>
      </c>
      <c r="I126" s="86"/>
      <c r="J126" s="361">
        <v>181586</v>
      </c>
      <c r="K126" s="368">
        <v>115553558.51920001</v>
      </c>
      <c r="L126" s="369" t="s">
        <v>2030</v>
      </c>
      <c r="M126" s="362" t="s">
        <v>324</v>
      </c>
      <c r="N126" s="357">
        <v>636.35719829258835</v>
      </c>
      <c r="O126" s="363">
        <f t="shared" si="3"/>
        <v>115553558.20915794</v>
      </c>
    </row>
    <row r="127" spans="1:15">
      <c r="A127" s="357" t="s">
        <v>2022</v>
      </c>
      <c r="B127" s="337" t="s">
        <v>2039</v>
      </c>
      <c r="C127" s="366" t="s">
        <v>109</v>
      </c>
      <c r="D127" s="338">
        <v>44889</v>
      </c>
      <c r="E127" s="358">
        <v>37007</v>
      </c>
      <c r="F127" s="340" t="s">
        <v>312</v>
      </c>
      <c r="G127" s="367" t="s">
        <v>292</v>
      </c>
      <c r="H127" s="361">
        <v>65.233000000000004</v>
      </c>
      <c r="I127" s="86"/>
      <c r="J127" s="370">
        <v>2414077.6310000001</v>
      </c>
      <c r="K127" s="368">
        <v>1520725173.3478503</v>
      </c>
      <c r="L127" s="369" t="s">
        <v>2025</v>
      </c>
      <c r="M127" s="362" t="s">
        <v>324</v>
      </c>
      <c r="N127" s="357">
        <v>629.9404590415827</v>
      </c>
      <c r="O127" s="363">
        <f t="shared" si="3"/>
        <v>1520725171.0341566</v>
      </c>
    </row>
    <row r="128" spans="1:15">
      <c r="A128" s="357" t="s">
        <v>2022</v>
      </c>
      <c r="B128" s="337"/>
      <c r="C128" s="366" t="s">
        <v>97</v>
      </c>
      <c r="D128" s="338">
        <v>44557</v>
      </c>
      <c r="E128" s="358">
        <v>2000</v>
      </c>
      <c r="F128" s="340" t="s">
        <v>312</v>
      </c>
      <c r="G128" s="367" t="s">
        <v>313</v>
      </c>
      <c r="H128" s="370">
        <v>79.834999999999994</v>
      </c>
      <c r="I128" s="86"/>
      <c r="J128" s="361">
        <v>159670</v>
      </c>
      <c r="K128" s="368">
        <v>98584953.894699991</v>
      </c>
      <c r="L128" s="369" t="s">
        <v>2030</v>
      </c>
      <c r="M128" s="362" t="s">
        <v>324</v>
      </c>
      <c r="N128" s="357">
        <v>617.42940512048187</v>
      </c>
      <c r="O128" s="363">
        <f t="shared" si="3"/>
        <v>98584953.115587339</v>
      </c>
    </row>
    <row r="129" spans="1:15" ht="12">
      <c r="A129" s="357" t="s">
        <v>14</v>
      </c>
      <c r="B129" s="337" t="s">
        <v>2044</v>
      </c>
      <c r="C129" s="373" t="s">
        <v>2045</v>
      </c>
      <c r="D129" s="338">
        <v>44618</v>
      </c>
      <c r="E129" s="358">
        <v>904536</v>
      </c>
      <c r="F129" s="340" t="s">
        <v>2041</v>
      </c>
      <c r="G129" s="341" t="s">
        <v>2046</v>
      </c>
      <c r="H129" s="374">
        <v>98.19</v>
      </c>
      <c r="I129" s="374">
        <v>0.04</v>
      </c>
      <c r="J129" s="374">
        <f>+E129*(H129+I129)</f>
        <v>88852571.280000001</v>
      </c>
      <c r="K129" s="375"/>
      <c r="L129" s="341" t="s">
        <v>2043</v>
      </c>
      <c r="M129" s="362" t="s">
        <v>320</v>
      </c>
      <c r="N129" s="357">
        <v>584.84040656205423</v>
      </c>
      <c r="O129" s="363">
        <f t="shared" si="3"/>
        <v>51964573911.479103</v>
      </c>
    </row>
    <row r="130" spans="1:15" ht="12">
      <c r="A130" s="357" t="s">
        <v>14</v>
      </c>
      <c r="B130" s="337" t="s">
        <v>2047</v>
      </c>
      <c r="C130" s="373" t="s">
        <v>2040</v>
      </c>
      <c r="D130" s="338">
        <v>44788</v>
      </c>
      <c r="E130" s="358">
        <v>649671</v>
      </c>
      <c r="F130" s="340" t="s">
        <v>2041</v>
      </c>
      <c r="G130" s="341" t="s">
        <v>2042</v>
      </c>
      <c r="H130" s="374">
        <v>99.99</v>
      </c>
      <c r="I130" s="374">
        <v>0.4</v>
      </c>
      <c r="J130" s="374">
        <f>+E130*(H130+I130)</f>
        <v>65220471.689999998</v>
      </c>
      <c r="K130" s="375"/>
      <c r="L130" s="341" t="s">
        <v>2043</v>
      </c>
      <c r="M130" s="340" t="s">
        <v>2048</v>
      </c>
      <c r="N130" s="357">
        <v>643.41049534085334</v>
      </c>
      <c r="O130" s="363">
        <f t="shared" si="3"/>
        <v>41963535996.427002</v>
      </c>
    </row>
    <row r="131" spans="1:15" ht="12">
      <c r="A131" s="357" t="s">
        <v>14</v>
      </c>
      <c r="B131" s="337" t="s">
        <v>2049</v>
      </c>
      <c r="C131" s="373" t="s">
        <v>2045</v>
      </c>
      <c r="D131" s="338">
        <v>44838</v>
      </c>
      <c r="E131" s="358">
        <v>952457</v>
      </c>
      <c r="F131" s="340" t="s">
        <v>2041</v>
      </c>
      <c r="G131" s="341" t="s">
        <v>2042</v>
      </c>
      <c r="H131" s="374">
        <v>98</v>
      </c>
      <c r="I131" s="374">
        <v>0</v>
      </c>
      <c r="J131" s="374">
        <f>+E131*(H131+I131)</f>
        <v>93340786</v>
      </c>
      <c r="K131" s="375"/>
      <c r="L131" s="341" t="s">
        <v>2043</v>
      </c>
      <c r="M131" s="362" t="s">
        <v>324</v>
      </c>
      <c r="N131" s="357">
        <v>663.18572439591549</v>
      </c>
      <c r="O131" s="363">
        <f t="shared" si="3"/>
        <v>61902276779.094124</v>
      </c>
    </row>
    <row r="132" spans="1:15">
      <c r="A132" s="357" t="s">
        <v>14</v>
      </c>
      <c r="B132" s="337" t="s">
        <v>2050</v>
      </c>
      <c r="C132" s="376" t="s">
        <v>2040</v>
      </c>
      <c r="D132" s="377">
        <v>44925</v>
      </c>
      <c r="E132" s="378">
        <v>619996</v>
      </c>
      <c r="F132" s="340" t="s">
        <v>2041</v>
      </c>
      <c r="G132" s="341" t="s">
        <v>2042</v>
      </c>
      <c r="H132" s="374">
        <v>81.12</v>
      </c>
      <c r="I132" s="374">
        <v>0</v>
      </c>
      <c r="J132" s="374">
        <f>+E132*(H132+I132)</f>
        <v>50294075.520000003</v>
      </c>
      <c r="K132" s="348"/>
      <c r="L132" s="341" t="s">
        <v>2043</v>
      </c>
      <c r="M132" s="340" t="s">
        <v>2051</v>
      </c>
      <c r="N132" s="357">
        <v>614.9981248828052</v>
      </c>
      <c r="O132" s="363">
        <f t="shared" si="3"/>
        <v>30930762137.514198</v>
      </c>
    </row>
    <row r="133" spans="1:15">
      <c r="A133" s="357" t="s">
        <v>16</v>
      </c>
      <c r="B133" s="337" t="s">
        <v>2052</v>
      </c>
      <c r="C133" s="376" t="s">
        <v>806</v>
      </c>
      <c r="D133" s="377" t="s">
        <v>2053</v>
      </c>
      <c r="E133" s="378">
        <v>682181</v>
      </c>
      <c r="F133" s="340" t="s">
        <v>2041</v>
      </c>
      <c r="G133" s="341" t="s">
        <v>2042</v>
      </c>
      <c r="H133" s="374">
        <v>104.39</v>
      </c>
      <c r="I133" s="374">
        <v>-1.8</v>
      </c>
      <c r="J133" s="374">
        <f>+((H133+I133)*E133)</f>
        <v>69984948.790000007</v>
      </c>
      <c r="K133" s="340"/>
      <c r="L133" s="341" t="s">
        <v>2054</v>
      </c>
      <c r="M133" s="340" t="s">
        <v>2055</v>
      </c>
      <c r="N133" s="357">
        <v>619.82141169800627</v>
      </c>
      <c r="O133" s="363">
        <f t="shared" ref="O133:O177" si="4">J133*N133</f>
        <v>43378169756.630478</v>
      </c>
    </row>
    <row r="134" spans="1:15">
      <c r="A134" s="357" t="s">
        <v>21</v>
      </c>
      <c r="B134" s="337"/>
      <c r="C134" s="376"/>
      <c r="D134" s="377"/>
      <c r="E134" s="378">
        <v>996749</v>
      </c>
      <c r="F134" s="340" t="s">
        <v>2041</v>
      </c>
      <c r="G134" s="341"/>
      <c r="H134" s="374">
        <v>106.06</v>
      </c>
      <c r="I134" s="374"/>
      <c r="J134" s="374">
        <v>105715198.94</v>
      </c>
      <c r="K134" s="340"/>
      <c r="L134" s="341"/>
      <c r="M134" s="340" t="s">
        <v>2055</v>
      </c>
      <c r="N134" s="357">
        <v>623.96459528614423</v>
      </c>
      <c r="O134" s="363">
        <f t="shared" si="4"/>
        <v>65962541322.191322</v>
      </c>
    </row>
    <row r="135" spans="1:15">
      <c r="A135" s="357" t="s">
        <v>436</v>
      </c>
      <c r="B135" s="337" t="s">
        <v>2056</v>
      </c>
      <c r="C135" s="366" t="s">
        <v>288</v>
      </c>
      <c r="D135" s="348">
        <v>44707</v>
      </c>
      <c r="E135" s="379">
        <v>420939</v>
      </c>
      <c r="F135" s="340" t="s">
        <v>2057</v>
      </c>
      <c r="G135" s="350" t="s">
        <v>2058</v>
      </c>
      <c r="H135" s="359">
        <v>113.252</v>
      </c>
      <c r="I135" s="359">
        <v>0.86799999999999999</v>
      </c>
      <c r="J135" s="380">
        <f t="shared" ref="J135:J140" si="5">+E135*(H135+I135)</f>
        <v>48037558.679999992</v>
      </c>
      <c r="K135" s="350"/>
      <c r="L135" s="341" t="s">
        <v>2059</v>
      </c>
      <c r="M135" s="362" t="s">
        <v>321</v>
      </c>
      <c r="N135" s="357">
        <v>613.21585491259225</v>
      </c>
      <c r="O135" s="363">
        <f t="shared" si="4"/>
        <v>29457392613.87001</v>
      </c>
    </row>
    <row r="136" spans="1:15">
      <c r="A136" s="357" t="s">
        <v>436</v>
      </c>
      <c r="B136" s="337" t="s">
        <v>2060</v>
      </c>
      <c r="C136" s="366" t="s">
        <v>288</v>
      </c>
      <c r="D136" s="348">
        <v>44792</v>
      </c>
      <c r="E136" s="379">
        <v>687821</v>
      </c>
      <c r="F136" s="340" t="s">
        <v>2057</v>
      </c>
      <c r="G136" s="350" t="s">
        <v>2058</v>
      </c>
      <c r="H136" s="359">
        <v>99.99</v>
      </c>
      <c r="I136" s="359">
        <v>3.08</v>
      </c>
      <c r="J136" s="380">
        <f t="shared" si="5"/>
        <v>70893710.469999999</v>
      </c>
      <c r="K136" s="350"/>
      <c r="L136" s="341" t="s">
        <v>2061</v>
      </c>
      <c r="M136" s="362" t="s">
        <v>324</v>
      </c>
      <c r="N136" s="357">
        <v>652.43385717127501</v>
      </c>
      <c r="O136" s="363">
        <f t="shared" si="4"/>
        <v>46253456971.125702</v>
      </c>
    </row>
    <row r="137" spans="1:15">
      <c r="A137" s="357" t="s">
        <v>436</v>
      </c>
      <c r="B137" s="337" t="s">
        <v>2062</v>
      </c>
      <c r="C137" s="366" t="s">
        <v>288</v>
      </c>
      <c r="D137" s="348">
        <v>44907</v>
      </c>
      <c r="E137" s="379">
        <v>672325</v>
      </c>
      <c r="F137" s="340" t="s">
        <v>2057</v>
      </c>
      <c r="G137" s="350" t="s">
        <v>2058</v>
      </c>
      <c r="H137" s="359">
        <v>81.12</v>
      </c>
      <c r="I137" s="359">
        <v>-1.18</v>
      </c>
      <c r="J137" s="380">
        <f t="shared" si="5"/>
        <v>53745660.5</v>
      </c>
      <c r="K137" s="350"/>
      <c r="L137" s="341" t="s">
        <v>2059</v>
      </c>
      <c r="M137" s="362" t="s">
        <v>324</v>
      </c>
      <c r="N137" s="357">
        <v>621.0537776936186</v>
      </c>
      <c r="O137" s="363">
        <f t="shared" si="4"/>
        <v>33378945488.1637</v>
      </c>
    </row>
    <row r="138" spans="1:15">
      <c r="A138" s="357" t="s">
        <v>436</v>
      </c>
      <c r="B138" s="337" t="s">
        <v>2056</v>
      </c>
      <c r="C138" s="366" t="s">
        <v>289</v>
      </c>
      <c r="D138" s="348">
        <v>44707</v>
      </c>
      <c r="E138" s="379">
        <v>74937</v>
      </c>
      <c r="F138" s="340" t="s">
        <v>2057</v>
      </c>
      <c r="G138" s="350" t="s">
        <v>2058</v>
      </c>
      <c r="H138" s="359">
        <v>113.252</v>
      </c>
      <c r="I138" s="359">
        <v>0.86799999999999999</v>
      </c>
      <c r="J138" s="380">
        <f t="shared" si="5"/>
        <v>8551810.4399999995</v>
      </c>
      <c r="K138" s="350"/>
      <c r="L138" s="341" t="s">
        <v>2059</v>
      </c>
      <c r="M138" s="362" t="s">
        <v>321</v>
      </c>
      <c r="N138" s="357">
        <v>613.21585491259225</v>
      </c>
      <c r="O138" s="363">
        <f t="shared" si="4"/>
        <v>5244105750.0150318</v>
      </c>
    </row>
    <row r="139" spans="1:15">
      <c r="A139" s="357" t="s">
        <v>436</v>
      </c>
      <c r="B139" s="337" t="s">
        <v>2060</v>
      </c>
      <c r="C139" s="366" t="s">
        <v>289</v>
      </c>
      <c r="D139" s="348">
        <v>44792</v>
      </c>
      <c r="E139" s="379">
        <v>42344</v>
      </c>
      <c r="F139" s="340" t="s">
        <v>2057</v>
      </c>
      <c r="G139" s="350" t="s">
        <v>2058</v>
      </c>
      <c r="H139" s="359">
        <v>99.99</v>
      </c>
      <c r="I139" s="359">
        <v>3.08</v>
      </c>
      <c r="J139" s="380">
        <f t="shared" si="5"/>
        <v>4364396.08</v>
      </c>
      <c r="K139" s="350"/>
      <c r="L139" s="341" t="s">
        <v>2061</v>
      </c>
      <c r="M139" s="362" t="s">
        <v>324</v>
      </c>
      <c r="N139" s="357">
        <v>652.43385717127501</v>
      </c>
      <c r="O139" s="363">
        <f t="shared" si="4"/>
        <v>2847479768.6975927</v>
      </c>
    </row>
    <row r="140" spans="1:15">
      <c r="A140" s="357" t="s">
        <v>436</v>
      </c>
      <c r="B140" s="337" t="s">
        <v>2062</v>
      </c>
      <c r="C140" s="366" t="s">
        <v>289</v>
      </c>
      <c r="D140" s="348">
        <v>44907</v>
      </c>
      <c r="E140" s="379">
        <v>63849</v>
      </c>
      <c r="F140" s="340" t="s">
        <v>2057</v>
      </c>
      <c r="G140" s="350" t="s">
        <v>2058</v>
      </c>
      <c r="H140" s="359">
        <v>81.12</v>
      </c>
      <c r="I140" s="359">
        <v>-1.18</v>
      </c>
      <c r="J140" s="380">
        <f t="shared" si="5"/>
        <v>5104089.0599999996</v>
      </c>
      <c r="K140" s="350"/>
      <c r="L140" s="341" t="s">
        <v>2059</v>
      </c>
      <c r="M140" s="362" t="s">
        <v>324</v>
      </c>
      <c r="N140" s="357">
        <v>621.0537776936186</v>
      </c>
      <c r="O140" s="363">
        <f t="shared" si="4"/>
        <v>3169913792.3976703</v>
      </c>
    </row>
    <row r="141" spans="1:15">
      <c r="A141" s="357" t="s">
        <v>436</v>
      </c>
      <c r="B141" s="337" t="s">
        <v>2056</v>
      </c>
      <c r="C141" s="366" t="s">
        <v>290</v>
      </c>
      <c r="D141" s="348">
        <v>44707</v>
      </c>
      <c r="E141" s="379">
        <v>500900</v>
      </c>
      <c r="F141" s="340" t="s">
        <v>2057</v>
      </c>
      <c r="G141" s="350" t="s">
        <v>2058</v>
      </c>
      <c r="H141" s="359">
        <v>113.252</v>
      </c>
      <c r="I141" s="359">
        <v>0.86799999999999999</v>
      </c>
      <c r="J141" s="380">
        <f>SUM(J135:J140)</f>
        <v>190697225.22999999</v>
      </c>
      <c r="K141" s="350"/>
      <c r="L141" s="341" t="s">
        <v>2059</v>
      </c>
      <c r="M141" s="362" t="s">
        <v>321</v>
      </c>
      <c r="N141" s="357">
        <v>613.21585491259225</v>
      </c>
      <c r="O141" s="363">
        <f t="shared" si="4"/>
        <v>116938561998.8736</v>
      </c>
    </row>
    <row r="142" spans="1:15">
      <c r="A142" s="357" t="s">
        <v>436</v>
      </c>
      <c r="B142" s="337" t="s">
        <v>2060</v>
      </c>
      <c r="C142" s="366" t="s">
        <v>290</v>
      </c>
      <c r="D142" s="348">
        <v>44792</v>
      </c>
      <c r="E142" s="379">
        <v>265194</v>
      </c>
      <c r="F142" s="340" t="s">
        <v>2057</v>
      </c>
      <c r="G142" s="350" t="s">
        <v>2058</v>
      </c>
      <c r="H142" s="359">
        <v>99.99</v>
      </c>
      <c r="I142" s="359">
        <v>3.08</v>
      </c>
      <c r="J142" s="380">
        <f>SUM(J136:J141)</f>
        <v>333356891.77999997</v>
      </c>
      <c r="K142" s="350"/>
      <c r="L142" s="341" t="s">
        <v>2061</v>
      </c>
      <c r="M142" s="362" t="s">
        <v>324</v>
      </c>
      <c r="N142" s="357">
        <v>652.43385717127501</v>
      </c>
      <c r="O142" s="363">
        <f t="shared" si="4"/>
        <v>217493322718.65268</v>
      </c>
    </row>
    <row r="143" spans="1:15">
      <c r="A143" s="357" t="s">
        <v>436</v>
      </c>
      <c r="B143" s="337" t="s">
        <v>2062</v>
      </c>
      <c r="C143" s="366" t="s">
        <v>290</v>
      </c>
      <c r="D143" s="348">
        <v>44907</v>
      </c>
      <c r="E143" s="379">
        <v>259500</v>
      </c>
      <c r="F143" s="340" t="s">
        <v>2057</v>
      </c>
      <c r="G143" s="350" t="s">
        <v>2058</v>
      </c>
      <c r="H143" s="359">
        <v>81.12</v>
      </c>
      <c r="I143" s="359">
        <v>-1.18</v>
      </c>
      <c r="J143" s="380">
        <f>SUM(J137:J142)</f>
        <v>595820073.08999991</v>
      </c>
      <c r="K143" s="350"/>
      <c r="L143" s="341" t="s">
        <v>2059</v>
      </c>
      <c r="M143" s="362" t="s">
        <v>324</v>
      </c>
      <c r="N143" s="357">
        <v>621.0537776936186</v>
      </c>
      <c r="O143" s="363">
        <f t="shared" si="4"/>
        <v>370036307218.23242</v>
      </c>
    </row>
    <row r="144" spans="1:15">
      <c r="A144" s="357" t="s">
        <v>438</v>
      </c>
      <c r="B144" s="337" t="s">
        <v>2063</v>
      </c>
      <c r="C144" s="366" t="s">
        <v>97</v>
      </c>
      <c r="D144" s="348">
        <v>44582</v>
      </c>
      <c r="E144" s="358">
        <v>8500</v>
      </c>
      <c r="F144" s="340" t="s">
        <v>2057</v>
      </c>
      <c r="G144" s="350" t="s">
        <v>2064</v>
      </c>
      <c r="H144" s="359">
        <v>87.218999999999994</v>
      </c>
      <c r="I144" s="359">
        <v>-0.44900000000000001</v>
      </c>
      <c r="J144" s="380">
        <f t="shared" ref="J144:J177" si="6">+E144*(H144+I144)</f>
        <v>737545</v>
      </c>
      <c r="K144" s="350"/>
      <c r="L144" s="341" t="s">
        <v>11</v>
      </c>
      <c r="M144" s="362" t="s">
        <v>321</v>
      </c>
      <c r="N144" s="357">
        <v>578.03753965456463</v>
      </c>
      <c r="O144" s="363">
        <f t="shared" si="4"/>
        <v>426328697.18452585</v>
      </c>
    </row>
    <row r="145" spans="1:15">
      <c r="A145" s="357" t="s">
        <v>438</v>
      </c>
      <c r="B145" s="337" t="s">
        <v>2065</v>
      </c>
      <c r="C145" s="366" t="s">
        <v>97</v>
      </c>
      <c r="D145" s="348">
        <v>44599</v>
      </c>
      <c r="E145" s="358">
        <v>8000</v>
      </c>
      <c r="F145" s="340" t="s">
        <v>2057</v>
      </c>
      <c r="G145" s="350" t="s">
        <v>2064</v>
      </c>
      <c r="H145" s="359">
        <v>98.185000000000002</v>
      </c>
      <c r="I145" s="359">
        <v>4.4999999999999998E-2</v>
      </c>
      <c r="J145" s="380">
        <f t="shared" si="6"/>
        <v>785840</v>
      </c>
      <c r="K145" s="350"/>
      <c r="L145" s="341" t="s">
        <v>11</v>
      </c>
      <c r="M145" s="362" t="s">
        <v>320</v>
      </c>
      <c r="N145" s="357">
        <v>573.03835065956139</v>
      </c>
      <c r="O145" s="363">
        <f t="shared" si="4"/>
        <v>450316457.4823097</v>
      </c>
    </row>
    <row r="146" spans="1:15">
      <c r="A146" s="357" t="s">
        <v>438</v>
      </c>
      <c r="B146" s="337" t="s">
        <v>2066</v>
      </c>
      <c r="C146" s="366" t="s">
        <v>97</v>
      </c>
      <c r="D146" s="348">
        <v>45377</v>
      </c>
      <c r="E146" s="358">
        <v>8600</v>
      </c>
      <c r="F146" s="340" t="s">
        <v>2057</v>
      </c>
      <c r="G146" s="350" t="s">
        <v>2064</v>
      </c>
      <c r="H146" s="359">
        <v>118.81</v>
      </c>
      <c r="I146" s="359">
        <v>1.41</v>
      </c>
      <c r="J146" s="380">
        <f t="shared" si="6"/>
        <v>1033892</v>
      </c>
      <c r="K146" s="350"/>
      <c r="L146" s="341" t="s">
        <v>11</v>
      </c>
      <c r="M146" s="340" t="s">
        <v>793</v>
      </c>
      <c r="N146" s="357">
        <v>597.13882567137</v>
      </c>
      <c r="O146" s="363">
        <f t="shared" si="4"/>
        <v>617377054.75102413</v>
      </c>
    </row>
    <row r="147" spans="1:15">
      <c r="A147" s="357" t="s">
        <v>438</v>
      </c>
      <c r="B147" s="337" t="s">
        <v>2067</v>
      </c>
      <c r="C147" s="366" t="s">
        <v>97</v>
      </c>
      <c r="D147" s="348">
        <v>44687</v>
      </c>
      <c r="E147" s="358">
        <v>16500</v>
      </c>
      <c r="F147" s="340" t="s">
        <v>2057</v>
      </c>
      <c r="G147" s="350" t="s">
        <v>2064</v>
      </c>
      <c r="H147" s="359">
        <v>113.252</v>
      </c>
      <c r="I147" s="359">
        <v>0.86799999999999999</v>
      </c>
      <c r="J147" s="380">
        <f t="shared" si="6"/>
        <v>1882979.9999999998</v>
      </c>
      <c r="K147" s="350"/>
      <c r="L147" s="341" t="s">
        <v>11</v>
      </c>
      <c r="M147" s="362" t="s">
        <v>321</v>
      </c>
      <c r="N147" s="357">
        <v>620.58372753074741</v>
      </c>
      <c r="O147" s="363">
        <f t="shared" si="4"/>
        <v>1168546747.2658467</v>
      </c>
    </row>
    <row r="148" spans="1:15">
      <c r="A148" s="357" t="s">
        <v>438</v>
      </c>
      <c r="B148" s="337" t="s">
        <v>2068</v>
      </c>
      <c r="C148" s="366" t="s">
        <v>97</v>
      </c>
      <c r="D148" s="348">
        <v>44730</v>
      </c>
      <c r="E148" s="358">
        <v>8800</v>
      </c>
      <c r="F148" s="340" t="s">
        <v>2057</v>
      </c>
      <c r="G148" s="350" t="s">
        <v>2064</v>
      </c>
      <c r="H148" s="359">
        <v>123.702</v>
      </c>
      <c r="I148" s="359">
        <v>0.84799999999999898</v>
      </c>
      <c r="J148" s="380">
        <f t="shared" si="6"/>
        <v>1096040</v>
      </c>
      <c r="K148" s="350"/>
      <c r="L148" s="341" t="s">
        <v>11</v>
      </c>
      <c r="M148" s="362" t="s">
        <v>324</v>
      </c>
      <c r="N148" s="357">
        <v>625.55502574861725</v>
      </c>
      <c r="O148" s="363">
        <f t="shared" si="4"/>
        <v>685633330.42151451</v>
      </c>
    </row>
    <row r="149" spans="1:15">
      <c r="A149" s="357" t="s">
        <v>438</v>
      </c>
      <c r="B149" s="337" t="s">
        <v>2069</v>
      </c>
      <c r="C149" s="366" t="s">
        <v>97</v>
      </c>
      <c r="D149" s="348">
        <v>44749</v>
      </c>
      <c r="E149" s="358">
        <v>9000</v>
      </c>
      <c r="F149" s="340" t="s">
        <v>2057</v>
      </c>
      <c r="G149" s="350" t="s">
        <v>2064</v>
      </c>
      <c r="H149" s="359">
        <v>112.69499999999999</v>
      </c>
      <c r="I149" s="359">
        <v>2.585</v>
      </c>
      <c r="J149" s="380">
        <f t="shared" si="6"/>
        <v>1037519.9999999999</v>
      </c>
      <c r="K149" s="350"/>
      <c r="L149" s="341" t="s">
        <v>11</v>
      </c>
      <c r="M149" s="362" t="s">
        <v>324</v>
      </c>
      <c r="N149" s="357">
        <v>644.3585461689587</v>
      </c>
      <c r="O149" s="363">
        <f t="shared" si="4"/>
        <v>668534878.82121789</v>
      </c>
    </row>
    <row r="150" spans="1:15">
      <c r="A150" s="357" t="s">
        <v>438</v>
      </c>
      <c r="B150" s="337" t="s">
        <v>2070</v>
      </c>
      <c r="C150" s="366" t="s">
        <v>97</v>
      </c>
      <c r="D150" s="348">
        <v>44774</v>
      </c>
      <c r="E150" s="358">
        <v>9000</v>
      </c>
      <c r="F150" s="340" t="s">
        <v>2057</v>
      </c>
      <c r="G150" s="350" t="s">
        <v>2064</v>
      </c>
      <c r="H150" s="359">
        <v>99.994</v>
      </c>
      <c r="I150" s="359">
        <v>3.0760000000000001</v>
      </c>
      <c r="J150" s="380">
        <f t="shared" si="6"/>
        <v>927629.99999999988</v>
      </c>
      <c r="K150" s="350"/>
      <c r="L150" s="341" t="s">
        <v>11</v>
      </c>
      <c r="M150" s="362" t="s">
        <v>324</v>
      </c>
      <c r="N150" s="357">
        <v>641.02120590247227</v>
      </c>
      <c r="O150" s="363">
        <f t="shared" si="4"/>
        <v>594630501.23131025</v>
      </c>
    </row>
    <row r="151" spans="1:15">
      <c r="A151" s="357" t="s">
        <v>438</v>
      </c>
      <c r="B151" s="337" t="s">
        <v>2071</v>
      </c>
      <c r="C151" s="366" t="s">
        <v>97</v>
      </c>
      <c r="D151" s="348">
        <v>44812</v>
      </c>
      <c r="E151" s="358">
        <v>8300</v>
      </c>
      <c r="F151" s="340" t="s">
        <v>2057</v>
      </c>
      <c r="G151" s="350" t="s">
        <v>2064</v>
      </c>
      <c r="H151" s="359">
        <v>89.867000000000004</v>
      </c>
      <c r="I151" s="359">
        <v>0.98</v>
      </c>
      <c r="J151" s="380">
        <f t="shared" si="6"/>
        <v>754030.10000000009</v>
      </c>
      <c r="K151" s="350"/>
      <c r="L151" s="341" t="s">
        <v>11</v>
      </c>
      <c r="M151" s="340" t="s">
        <v>1225</v>
      </c>
      <c r="N151" s="357">
        <v>655.36716954740734</v>
      </c>
      <c r="O151" s="363">
        <f t="shared" si="4"/>
        <v>494166572.39054859</v>
      </c>
    </row>
    <row r="152" spans="1:15">
      <c r="A152" s="357" t="s">
        <v>438</v>
      </c>
      <c r="B152" s="337" t="s">
        <v>2072</v>
      </c>
      <c r="C152" s="366" t="s">
        <v>97</v>
      </c>
      <c r="D152" s="348">
        <v>44853</v>
      </c>
      <c r="E152" s="358">
        <v>7500</v>
      </c>
      <c r="F152" s="340" t="s">
        <v>2057</v>
      </c>
      <c r="G152" s="350" t="s">
        <v>2064</v>
      </c>
      <c r="H152" s="359">
        <v>93.331999999999994</v>
      </c>
      <c r="I152" s="359">
        <v>0.23799999999999999</v>
      </c>
      <c r="J152" s="380">
        <f t="shared" si="6"/>
        <v>701775</v>
      </c>
      <c r="K152" s="350"/>
      <c r="L152" s="341" t="s">
        <v>11</v>
      </c>
      <c r="M152" s="362" t="s">
        <v>321</v>
      </c>
      <c r="N152" s="357">
        <v>670.8498670484762</v>
      </c>
      <c r="O152" s="363">
        <f t="shared" si="4"/>
        <v>470785665.4479444</v>
      </c>
    </row>
    <row r="153" spans="1:15">
      <c r="A153" s="357" t="s">
        <v>438</v>
      </c>
      <c r="B153" s="337" t="s">
        <v>2073</v>
      </c>
      <c r="C153" s="366" t="s">
        <v>97</v>
      </c>
      <c r="D153" s="348">
        <v>44877</v>
      </c>
      <c r="E153" s="358">
        <v>8000</v>
      </c>
      <c r="F153" s="340" t="s">
        <v>2057</v>
      </c>
      <c r="G153" s="350" t="s">
        <v>2064</v>
      </c>
      <c r="H153" s="359">
        <v>91.673000000000002</v>
      </c>
      <c r="I153" s="359">
        <v>-0.88300000000000001</v>
      </c>
      <c r="J153" s="380">
        <f t="shared" si="6"/>
        <v>726320</v>
      </c>
      <c r="K153" s="350"/>
      <c r="L153" s="341" t="s">
        <v>11</v>
      </c>
      <c r="M153" s="362" t="s">
        <v>324</v>
      </c>
      <c r="N153" s="357">
        <v>636.35719829258835</v>
      </c>
      <c r="O153" s="363">
        <f t="shared" si="4"/>
        <v>462198960.26387274</v>
      </c>
    </row>
    <row r="154" spans="1:15">
      <c r="A154" s="357" t="s">
        <v>438</v>
      </c>
      <c r="B154" s="337" t="s">
        <v>2074</v>
      </c>
      <c r="C154" s="366" t="s">
        <v>97</v>
      </c>
      <c r="D154" s="348">
        <v>44922</v>
      </c>
      <c r="E154" s="358">
        <v>8700</v>
      </c>
      <c r="F154" s="340" t="s">
        <v>2057</v>
      </c>
      <c r="G154" s="350" t="s">
        <v>2064</v>
      </c>
      <c r="H154" s="359">
        <v>81.114999999999995</v>
      </c>
      <c r="I154" s="359">
        <v>-1.175</v>
      </c>
      <c r="J154" s="380">
        <f t="shared" si="6"/>
        <v>695478</v>
      </c>
      <c r="K154" s="350"/>
      <c r="L154" s="341" t="s">
        <v>11</v>
      </c>
      <c r="M154" s="362" t="s">
        <v>324</v>
      </c>
      <c r="N154" s="357">
        <v>617.42940512048187</v>
      </c>
      <c r="O154" s="363">
        <f t="shared" si="4"/>
        <v>429408567.81438249</v>
      </c>
    </row>
    <row r="155" spans="1:15">
      <c r="A155" s="357" t="s">
        <v>438</v>
      </c>
      <c r="B155" s="337" t="s">
        <v>2063</v>
      </c>
      <c r="C155" s="366" t="s">
        <v>2075</v>
      </c>
      <c r="D155" s="348">
        <v>44582</v>
      </c>
      <c r="E155" s="358">
        <v>67500</v>
      </c>
      <c r="F155" s="340" t="s">
        <v>2057</v>
      </c>
      <c r="G155" s="350" t="s">
        <v>2076</v>
      </c>
      <c r="H155" s="359">
        <v>87.218999999999994</v>
      </c>
      <c r="I155" s="359">
        <v>-0.44900000000000001</v>
      </c>
      <c r="J155" s="380">
        <f t="shared" si="6"/>
        <v>5856975</v>
      </c>
      <c r="K155" s="350"/>
      <c r="L155" s="341" t="s">
        <v>11</v>
      </c>
      <c r="M155" s="362" t="s">
        <v>321</v>
      </c>
      <c r="N155" s="357">
        <v>578.03753965456463</v>
      </c>
      <c r="O155" s="363">
        <f t="shared" si="4"/>
        <v>3385551418.8182936</v>
      </c>
    </row>
    <row r="156" spans="1:15">
      <c r="A156" s="357" t="s">
        <v>438</v>
      </c>
      <c r="B156" s="337" t="s">
        <v>2065</v>
      </c>
      <c r="C156" s="366" t="s">
        <v>2075</v>
      </c>
      <c r="D156" s="348">
        <v>44599</v>
      </c>
      <c r="E156" s="358">
        <v>59000</v>
      </c>
      <c r="F156" s="340" t="s">
        <v>2057</v>
      </c>
      <c r="G156" s="350" t="s">
        <v>2076</v>
      </c>
      <c r="H156" s="359">
        <v>98.185000000000002</v>
      </c>
      <c r="I156" s="359">
        <v>4.4999999999999998E-2</v>
      </c>
      <c r="J156" s="380">
        <f t="shared" si="6"/>
        <v>5795570</v>
      </c>
      <c r="K156" s="350"/>
      <c r="L156" s="341" t="s">
        <v>11</v>
      </c>
      <c r="M156" s="362" t="s">
        <v>320</v>
      </c>
      <c r="N156" s="357">
        <v>573.03835065956139</v>
      </c>
      <c r="O156" s="363">
        <f t="shared" si="4"/>
        <v>3321083873.932034</v>
      </c>
    </row>
    <row r="157" spans="1:15">
      <c r="A157" s="357" t="s">
        <v>438</v>
      </c>
      <c r="B157" s="337" t="s">
        <v>2066</v>
      </c>
      <c r="C157" s="366" t="s">
        <v>2075</v>
      </c>
      <c r="D157" s="348">
        <v>45377</v>
      </c>
      <c r="E157" s="358">
        <v>63000</v>
      </c>
      <c r="F157" s="340" t="s">
        <v>2057</v>
      </c>
      <c r="G157" s="350" t="s">
        <v>2076</v>
      </c>
      <c r="H157" s="359">
        <v>118.81</v>
      </c>
      <c r="I157" s="359">
        <v>1.41</v>
      </c>
      <c r="J157" s="380">
        <f t="shared" si="6"/>
        <v>7573860</v>
      </c>
      <c r="K157" s="350"/>
      <c r="L157" s="341" t="s">
        <v>11</v>
      </c>
      <c r="M157" s="340" t="s">
        <v>793</v>
      </c>
      <c r="N157" s="357">
        <v>596.2161425195419</v>
      </c>
      <c r="O157" s="363">
        <f t="shared" si="4"/>
        <v>4515657593.1830578</v>
      </c>
    </row>
    <row r="158" spans="1:15">
      <c r="A158" s="357" t="s">
        <v>438</v>
      </c>
      <c r="B158" s="337" t="s">
        <v>2067</v>
      </c>
      <c r="C158" s="366" t="s">
        <v>2075</v>
      </c>
      <c r="D158" s="348">
        <v>44687</v>
      </c>
      <c r="E158" s="358">
        <v>115750</v>
      </c>
      <c r="F158" s="340" t="s">
        <v>2057</v>
      </c>
      <c r="G158" s="350" t="s">
        <v>2076</v>
      </c>
      <c r="H158" s="359">
        <v>113.252</v>
      </c>
      <c r="I158" s="359">
        <v>0.86799999999999999</v>
      </c>
      <c r="J158" s="380">
        <f t="shared" si="6"/>
        <v>13209389.999999998</v>
      </c>
      <c r="K158" s="350"/>
      <c r="L158" s="341" t="s">
        <v>11</v>
      </c>
      <c r="M158" s="362" t="s">
        <v>321</v>
      </c>
      <c r="N158" s="357">
        <v>620.58372753074741</v>
      </c>
      <c r="O158" s="363">
        <f t="shared" si="4"/>
        <v>8197532484.607378</v>
      </c>
    </row>
    <row r="159" spans="1:15">
      <c r="A159" s="357" t="s">
        <v>438</v>
      </c>
      <c r="B159" s="337" t="s">
        <v>2068</v>
      </c>
      <c r="C159" s="366" t="s">
        <v>2075</v>
      </c>
      <c r="D159" s="348">
        <v>44730</v>
      </c>
      <c r="E159" s="358">
        <v>63600</v>
      </c>
      <c r="F159" s="340" t="s">
        <v>2057</v>
      </c>
      <c r="G159" s="350" t="s">
        <v>2076</v>
      </c>
      <c r="H159" s="359">
        <v>123.702</v>
      </c>
      <c r="I159" s="359">
        <v>0.84799999999999898</v>
      </c>
      <c r="J159" s="380">
        <f t="shared" si="6"/>
        <v>7921380</v>
      </c>
      <c r="K159" s="350"/>
      <c r="L159" s="341" t="s">
        <v>11</v>
      </c>
      <c r="M159" s="362" t="s">
        <v>324</v>
      </c>
      <c r="N159" s="357">
        <v>625.55502574861725</v>
      </c>
      <c r="O159" s="363">
        <f t="shared" si="4"/>
        <v>4955259069.8645821</v>
      </c>
    </row>
    <row r="160" spans="1:15">
      <c r="A160" s="357" t="s">
        <v>438</v>
      </c>
      <c r="B160" s="337" t="s">
        <v>2069</v>
      </c>
      <c r="C160" s="366" t="s">
        <v>2075</v>
      </c>
      <c r="D160" s="348">
        <v>44749</v>
      </c>
      <c r="E160" s="358">
        <v>63000</v>
      </c>
      <c r="F160" s="340" t="s">
        <v>2057</v>
      </c>
      <c r="G160" s="350" t="s">
        <v>2076</v>
      </c>
      <c r="H160" s="359">
        <v>112.69499999999999</v>
      </c>
      <c r="I160" s="359">
        <v>2.585</v>
      </c>
      <c r="J160" s="380">
        <f t="shared" si="6"/>
        <v>7262639.9999999991</v>
      </c>
      <c r="K160" s="350"/>
      <c r="L160" s="341" t="s">
        <v>11</v>
      </c>
      <c r="M160" s="362" t="s">
        <v>324</v>
      </c>
      <c r="N160" s="357">
        <v>644.3585461689587</v>
      </c>
      <c r="O160" s="363">
        <f t="shared" si="4"/>
        <v>4679744151.7485256</v>
      </c>
    </row>
    <row r="161" spans="1:16">
      <c r="A161" s="357" t="s">
        <v>438</v>
      </c>
      <c r="B161" s="337" t="s">
        <v>2070</v>
      </c>
      <c r="C161" s="366" t="s">
        <v>2075</v>
      </c>
      <c r="D161" s="348">
        <v>44774</v>
      </c>
      <c r="E161" s="358">
        <v>51500</v>
      </c>
      <c r="F161" s="340" t="s">
        <v>2057</v>
      </c>
      <c r="G161" s="350" t="s">
        <v>2076</v>
      </c>
      <c r="H161" s="359">
        <v>99.994</v>
      </c>
      <c r="I161" s="359">
        <v>3.0760000000000001</v>
      </c>
      <c r="J161" s="380">
        <f t="shared" si="6"/>
        <v>5308105</v>
      </c>
      <c r="K161" s="350"/>
      <c r="L161" s="341" t="s">
        <v>11</v>
      </c>
      <c r="M161" s="362" t="s">
        <v>324</v>
      </c>
      <c r="N161" s="357">
        <v>641.02120590247227</v>
      </c>
      <c r="O161" s="363">
        <f t="shared" si="4"/>
        <v>3402607868.1569424</v>
      </c>
    </row>
    <row r="162" spans="1:16">
      <c r="A162" s="357" t="s">
        <v>438</v>
      </c>
      <c r="B162" s="337" t="s">
        <v>2071</v>
      </c>
      <c r="C162" s="366" t="s">
        <v>2075</v>
      </c>
      <c r="D162" s="348">
        <v>44812</v>
      </c>
      <c r="E162" s="358">
        <v>62000</v>
      </c>
      <c r="F162" s="340" t="s">
        <v>2057</v>
      </c>
      <c r="G162" s="350" t="s">
        <v>2076</v>
      </c>
      <c r="H162" s="359">
        <v>89.867000000000004</v>
      </c>
      <c r="I162" s="359">
        <v>0.98</v>
      </c>
      <c r="J162" s="380">
        <f t="shared" si="6"/>
        <v>5632514.0000000009</v>
      </c>
      <c r="K162" s="350"/>
      <c r="L162" s="341" t="s">
        <v>11</v>
      </c>
      <c r="M162" s="340" t="s">
        <v>1225</v>
      </c>
      <c r="N162" s="357">
        <v>655.36716954740734</v>
      </c>
      <c r="O162" s="363">
        <f t="shared" si="4"/>
        <v>3691364757.6161461</v>
      </c>
    </row>
    <row r="163" spans="1:16">
      <c r="A163" s="357" t="s">
        <v>438</v>
      </c>
      <c r="B163" s="337" t="s">
        <v>2072</v>
      </c>
      <c r="C163" s="366" t="s">
        <v>2075</v>
      </c>
      <c r="D163" s="348">
        <v>44853</v>
      </c>
      <c r="E163" s="358">
        <v>61500</v>
      </c>
      <c r="F163" s="340" t="s">
        <v>2057</v>
      </c>
      <c r="G163" s="350" t="s">
        <v>2076</v>
      </c>
      <c r="H163" s="359">
        <v>93.331999999999994</v>
      </c>
      <c r="I163" s="359">
        <v>0.23799999999999999</v>
      </c>
      <c r="J163" s="380">
        <f t="shared" si="6"/>
        <v>5754555</v>
      </c>
      <c r="K163" s="350"/>
      <c r="L163" s="341" t="s">
        <v>11</v>
      </c>
      <c r="M163" s="362" t="s">
        <v>321</v>
      </c>
      <c r="N163" s="357">
        <v>670.8498670484762</v>
      </c>
      <c r="O163" s="363">
        <f t="shared" si="4"/>
        <v>3860442456.6731439</v>
      </c>
    </row>
    <row r="164" spans="1:16">
      <c r="A164" s="357" t="s">
        <v>438</v>
      </c>
      <c r="B164" s="337" t="s">
        <v>2073</v>
      </c>
      <c r="C164" s="366" t="s">
        <v>2075</v>
      </c>
      <c r="D164" s="348">
        <v>44877</v>
      </c>
      <c r="E164" s="358">
        <v>49000</v>
      </c>
      <c r="F164" s="340" t="s">
        <v>2057</v>
      </c>
      <c r="G164" s="350" t="s">
        <v>2076</v>
      </c>
      <c r="H164" s="359">
        <v>91.673000000000002</v>
      </c>
      <c r="I164" s="359">
        <v>-0.88300000000000001</v>
      </c>
      <c r="J164" s="380">
        <f t="shared" si="6"/>
        <v>4448710</v>
      </c>
      <c r="K164" s="350"/>
      <c r="L164" s="341" t="s">
        <v>11</v>
      </c>
      <c r="M164" s="362" t="s">
        <v>324</v>
      </c>
      <c r="N164" s="357">
        <v>636.35719829258835</v>
      </c>
      <c r="O164" s="363">
        <f t="shared" si="4"/>
        <v>2830968631.616221</v>
      </c>
    </row>
    <row r="165" spans="1:16">
      <c r="A165" s="357" t="s">
        <v>438</v>
      </c>
      <c r="B165" s="337" t="s">
        <v>2074</v>
      </c>
      <c r="C165" s="366" t="s">
        <v>2075</v>
      </c>
      <c r="D165" s="348">
        <v>44922</v>
      </c>
      <c r="E165" s="358">
        <v>72000</v>
      </c>
      <c r="F165" s="340" t="s">
        <v>2057</v>
      </c>
      <c r="G165" s="350" t="s">
        <v>2076</v>
      </c>
      <c r="H165" s="359">
        <v>81.114999999999995</v>
      </c>
      <c r="I165" s="359">
        <v>-1.175</v>
      </c>
      <c r="J165" s="380">
        <f t="shared" si="6"/>
        <v>5755680</v>
      </c>
      <c r="K165" s="350"/>
      <c r="L165" s="341" t="s">
        <v>11</v>
      </c>
      <c r="M165" s="362" t="s">
        <v>324</v>
      </c>
      <c r="N165" s="357">
        <v>617.42940512048187</v>
      </c>
      <c r="O165" s="363">
        <f t="shared" si="4"/>
        <v>3553726078.4638553</v>
      </c>
    </row>
    <row r="166" spans="1:16">
      <c r="A166" s="357" t="s">
        <v>438</v>
      </c>
      <c r="B166" s="337" t="s">
        <v>2077</v>
      </c>
      <c r="C166" s="366" t="s">
        <v>292</v>
      </c>
      <c r="D166" s="348">
        <v>44620</v>
      </c>
      <c r="E166" s="358">
        <v>69270</v>
      </c>
      <c r="F166" s="340" t="s">
        <v>2057</v>
      </c>
      <c r="G166" s="350" t="s">
        <v>292</v>
      </c>
      <c r="H166" s="359">
        <v>98.185000000000002</v>
      </c>
      <c r="I166" s="359">
        <v>-4.8899999999999997</v>
      </c>
      <c r="J166" s="380">
        <f t="shared" si="6"/>
        <v>6462544.6500000004</v>
      </c>
      <c r="K166" s="350"/>
      <c r="L166" s="341" t="s">
        <v>11</v>
      </c>
      <c r="M166" s="362" t="s">
        <v>324</v>
      </c>
      <c r="N166" s="357">
        <v>585.72819001696587</v>
      </c>
      <c r="O166" s="363">
        <f t="shared" si="4"/>
        <v>3785294580.7483263</v>
      </c>
    </row>
    <row r="167" spans="1:16">
      <c r="A167" s="357" t="s">
        <v>438</v>
      </c>
      <c r="B167" s="337" t="s">
        <v>2078</v>
      </c>
      <c r="C167" s="366" t="s">
        <v>292</v>
      </c>
      <c r="D167" s="348">
        <v>44704</v>
      </c>
      <c r="E167" s="358">
        <v>33177</v>
      </c>
      <c r="F167" s="340" t="s">
        <v>2057</v>
      </c>
      <c r="G167" s="350" t="s">
        <v>292</v>
      </c>
      <c r="H167" s="359">
        <v>113.252</v>
      </c>
      <c r="I167" s="359">
        <v>-10.7</v>
      </c>
      <c r="J167" s="380">
        <f t="shared" si="6"/>
        <v>3402367.7039999999</v>
      </c>
      <c r="K167" s="350"/>
      <c r="L167" s="341" t="s">
        <v>11</v>
      </c>
      <c r="M167" s="362" t="s">
        <v>324</v>
      </c>
      <c r="N167" s="357">
        <v>597.13882567137</v>
      </c>
      <c r="O167" s="363">
        <f t="shared" si="4"/>
        <v>2031685855.2687554</v>
      </c>
    </row>
    <row r="168" spans="1:16">
      <c r="A168" s="357" t="s">
        <v>438</v>
      </c>
      <c r="B168" s="337" t="s">
        <v>2079</v>
      </c>
      <c r="C168" s="366" t="s">
        <v>292</v>
      </c>
      <c r="D168" s="348">
        <v>45526</v>
      </c>
      <c r="E168" s="358">
        <v>48243</v>
      </c>
      <c r="F168" s="340" t="s">
        <v>2057</v>
      </c>
      <c r="G168" s="350" t="s">
        <v>292</v>
      </c>
      <c r="H168" s="359">
        <v>99.994</v>
      </c>
      <c r="I168" s="359">
        <v>-23.94</v>
      </c>
      <c r="J168" s="380">
        <f t="shared" si="6"/>
        <v>3669073.122</v>
      </c>
      <c r="K168" s="350"/>
      <c r="L168" s="341" t="s">
        <v>11</v>
      </c>
      <c r="M168" s="362" t="s">
        <v>324</v>
      </c>
      <c r="N168" s="357">
        <v>655.89141085891413</v>
      </c>
      <c r="O168" s="363">
        <f t="shared" si="4"/>
        <v>2406513546.5331006</v>
      </c>
    </row>
    <row r="169" spans="1:16">
      <c r="A169" s="357" t="s">
        <v>438</v>
      </c>
      <c r="B169" s="337" t="s">
        <v>2080</v>
      </c>
      <c r="C169" s="366" t="s">
        <v>292</v>
      </c>
      <c r="D169" s="348">
        <v>44889</v>
      </c>
      <c r="E169" s="358">
        <v>51168</v>
      </c>
      <c r="F169" s="340" t="s">
        <v>2057</v>
      </c>
      <c r="G169" s="350" t="s">
        <v>292</v>
      </c>
      <c r="H169" s="359">
        <v>91.673000000000002</v>
      </c>
      <c r="I169" s="359">
        <v>-26.44</v>
      </c>
      <c r="J169" s="380">
        <f t="shared" si="6"/>
        <v>3337842.1440000003</v>
      </c>
      <c r="K169" s="350"/>
      <c r="L169" s="341" t="s">
        <v>11</v>
      </c>
      <c r="M169" s="362" t="s">
        <v>324</v>
      </c>
      <c r="N169" s="357">
        <v>629.9404590415827</v>
      </c>
      <c r="O169" s="363">
        <f t="shared" si="4"/>
        <v>2102641812.3997009</v>
      </c>
    </row>
    <row r="170" spans="1:16">
      <c r="A170" s="357" t="s">
        <v>438</v>
      </c>
      <c r="B170" s="337" t="s">
        <v>2077</v>
      </c>
      <c r="C170" s="366" t="s">
        <v>2081</v>
      </c>
      <c r="D170" s="348">
        <v>44620</v>
      </c>
      <c r="E170" s="358">
        <v>15793</v>
      </c>
      <c r="F170" s="340" t="s">
        <v>2057</v>
      </c>
      <c r="G170" s="350" t="s">
        <v>2082</v>
      </c>
      <c r="H170" s="359">
        <v>98.185000000000002</v>
      </c>
      <c r="I170" s="359">
        <v>-4.8899999999999997</v>
      </c>
      <c r="J170" s="380">
        <f t="shared" si="6"/>
        <v>1473407.9350000001</v>
      </c>
      <c r="K170" s="350"/>
      <c r="L170" s="341" t="s">
        <v>11</v>
      </c>
      <c r="M170" s="362" t="s">
        <v>324</v>
      </c>
      <c r="N170" s="357">
        <v>585.72819001696587</v>
      </c>
      <c r="O170" s="363">
        <f t="shared" si="4"/>
        <v>863016562.92418528</v>
      </c>
      <c r="P170" s="356"/>
    </row>
    <row r="171" spans="1:16">
      <c r="A171" s="357" t="s">
        <v>438</v>
      </c>
      <c r="B171" s="337" t="s">
        <v>2078</v>
      </c>
      <c r="C171" s="366" t="s">
        <v>2081</v>
      </c>
      <c r="D171" s="348">
        <v>44704</v>
      </c>
      <c r="E171" s="358">
        <v>23604</v>
      </c>
      <c r="F171" s="340" t="s">
        <v>2057</v>
      </c>
      <c r="G171" s="350" t="s">
        <v>2082</v>
      </c>
      <c r="H171" s="359">
        <v>113.252</v>
      </c>
      <c r="I171" s="359">
        <v>-10.7</v>
      </c>
      <c r="J171" s="380">
        <f t="shared" si="6"/>
        <v>2420637.4079999998</v>
      </c>
      <c r="K171" s="350"/>
      <c r="L171" s="341" t="s">
        <v>11</v>
      </c>
      <c r="M171" s="362" t="s">
        <v>324</v>
      </c>
      <c r="N171" s="357">
        <v>615.4020076930293</v>
      </c>
      <c r="O171" s="363">
        <f t="shared" si="4"/>
        <v>1489665120.7800505</v>
      </c>
      <c r="P171" s="356"/>
    </row>
    <row r="172" spans="1:16">
      <c r="A172" s="357" t="s">
        <v>438</v>
      </c>
      <c r="B172" s="337" t="s">
        <v>2079</v>
      </c>
      <c r="C172" s="366" t="s">
        <v>2081</v>
      </c>
      <c r="D172" s="348">
        <v>45526</v>
      </c>
      <c r="E172" s="358">
        <v>23197</v>
      </c>
      <c r="F172" s="340" t="s">
        <v>2057</v>
      </c>
      <c r="G172" s="350" t="s">
        <v>2082</v>
      </c>
      <c r="H172" s="359">
        <v>99.994</v>
      </c>
      <c r="I172" s="359">
        <v>-23.94</v>
      </c>
      <c r="J172" s="380">
        <f t="shared" si="6"/>
        <v>1764224.638</v>
      </c>
      <c r="K172" s="350"/>
      <c r="L172" s="341" t="s">
        <v>11</v>
      </c>
      <c r="M172" s="362" t="s">
        <v>324</v>
      </c>
      <c r="N172" s="357">
        <v>655.89141085891413</v>
      </c>
      <c r="O172" s="363">
        <f t="shared" si="4"/>
        <v>1157139786.8898771</v>
      </c>
      <c r="P172" s="356"/>
    </row>
    <row r="173" spans="1:16">
      <c r="A173" s="357" t="s">
        <v>438</v>
      </c>
      <c r="B173" s="337" t="s">
        <v>2080</v>
      </c>
      <c r="C173" s="366" t="s">
        <v>2081</v>
      </c>
      <c r="D173" s="348">
        <v>44889</v>
      </c>
      <c r="E173" s="358">
        <v>21082</v>
      </c>
      <c r="F173" s="340" t="s">
        <v>2057</v>
      </c>
      <c r="G173" s="350" t="s">
        <v>2082</v>
      </c>
      <c r="H173" s="359">
        <v>91.673000000000002</v>
      </c>
      <c r="I173" s="359">
        <v>-26.44</v>
      </c>
      <c r="J173" s="380">
        <f t="shared" si="6"/>
        <v>1375242.1060000001</v>
      </c>
      <c r="K173" s="350"/>
      <c r="L173" s="341" t="s">
        <v>11</v>
      </c>
      <c r="M173" s="362" t="s">
        <v>324</v>
      </c>
      <c r="N173" s="357">
        <v>629.9404590415827</v>
      </c>
      <c r="O173" s="363">
        <f t="shared" si="4"/>
        <v>866320643.54695308</v>
      </c>
      <c r="P173" s="356"/>
    </row>
    <row r="174" spans="1:16">
      <c r="A174" s="357" t="s">
        <v>438</v>
      </c>
      <c r="B174" s="337" t="s">
        <v>2077</v>
      </c>
      <c r="C174" s="366" t="s">
        <v>2081</v>
      </c>
      <c r="D174" s="348">
        <v>44620</v>
      </c>
      <c r="E174" s="358">
        <v>98937</v>
      </c>
      <c r="F174" s="340" t="s">
        <v>2057</v>
      </c>
      <c r="G174" s="350" t="s">
        <v>2083</v>
      </c>
      <c r="H174" s="359">
        <v>98.185000000000002</v>
      </c>
      <c r="I174" s="359">
        <v>-4.8899999999999997</v>
      </c>
      <c r="J174" s="380">
        <f t="shared" si="6"/>
        <v>9230327.415000001</v>
      </c>
      <c r="K174" s="350"/>
      <c r="L174" s="341" t="s">
        <v>11</v>
      </c>
      <c r="M174" s="362" t="s">
        <v>324</v>
      </c>
      <c r="N174" s="357">
        <v>585.72819001696587</v>
      </c>
      <c r="O174" s="363">
        <f t="shared" si="4"/>
        <v>5406462970.0519295</v>
      </c>
      <c r="P174" s="356"/>
    </row>
    <row r="175" spans="1:16">
      <c r="A175" s="357" t="s">
        <v>438</v>
      </c>
      <c r="B175" s="337" t="s">
        <v>2078</v>
      </c>
      <c r="C175" s="366" t="s">
        <v>2081</v>
      </c>
      <c r="D175" s="348">
        <v>44704</v>
      </c>
      <c r="E175" s="358">
        <v>183219</v>
      </c>
      <c r="F175" s="340" t="s">
        <v>2057</v>
      </c>
      <c r="G175" s="350" t="s">
        <v>2083</v>
      </c>
      <c r="H175" s="359">
        <v>113.252</v>
      </c>
      <c r="I175" s="359">
        <v>-10.7</v>
      </c>
      <c r="J175" s="380">
        <f t="shared" si="6"/>
        <v>18789474.888</v>
      </c>
      <c r="K175" s="350"/>
      <c r="L175" s="341" t="s">
        <v>11</v>
      </c>
      <c r="M175" s="362" t="s">
        <v>324</v>
      </c>
      <c r="N175" s="357">
        <v>615.4020076930293</v>
      </c>
      <c r="O175" s="363">
        <f t="shared" si="4"/>
        <v>11563080569.572958</v>
      </c>
      <c r="P175" s="356"/>
    </row>
    <row r="176" spans="1:16">
      <c r="A176" s="357" t="s">
        <v>438</v>
      </c>
      <c r="B176" s="337" t="s">
        <v>2079</v>
      </c>
      <c r="C176" s="366" t="s">
        <v>2081</v>
      </c>
      <c r="D176" s="348">
        <v>45526</v>
      </c>
      <c r="E176" s="358">
        <v>126560</v>
      </c>
      <c r="F176" s="340" t="s">
        <v>2057</v>
      </c>
      <c r="G176" s="350" t="s">
        <v>2083</v>
      </c>
      <c r="H176" s="359">
        <v>99.994</v>
      </c>
      <c r="I176" s="359">
        <v>-23.94</v>
      </c>
      <c r="J176" s="380">
        <f t="shared" si="6"/>
        <v>9625394.2400000002</v>
      </c>
      <c r="K176" s="350"/>
      <c r="L176" s="341" t="s">
        <v>11</v>
      </c>
      <c r="M176" s="362" t="s">
        <v>324</v>
      </c>
      <c r="N176" s="357">
        <v>655.89141085891413</v>
      </c>
      <c r="O176" s="363">
        <f t="shared" si="4"/>
        <v>6313213408.1468658</v>
      </c>
      <c r="P176" s="356"/>
    </row>
    <row r="177" spans="1:16">
      <c r="A177" s="357" t="s">
        <v>438</v>
      </c>
      <c r="B177" s="337" t="s">
        <v>2080</v>
      </c>
      <c r="C177" s="366" t="s">
        <v>2081</v>
      </c>
      <c r="D177" s="348">
        <v>44889</v>
      </c>
      <c r="E177" s="358">
        <v>153750</v>
      </c>
      <c r="F177" s="340" t="s">
        <v>2057</v>
      </c>
      <c r="G177" s="350" t="s">
        <v>2083</v>
      </c>
      <c r="H177" s="359">
        <v>91.673000000000002</v>
      </c>
      <c r="I177" s="359">
        <v>-26.44</v>
      </c>
      <c r="J177" s="380">
        <f t="shared" si="6"/>
        <v>10029573.75</v>
      </c>
      <c r="K177" s="350"/>
      <c r="L177" s="341" t="s">
        <v>11</v>
      </c>
      <c r="M177" s="362" t="s">
        <v>324</v>
      </c>
      <c r="N177" s="357">
        <v>629.9404590415827</v>
      </c>
      <c r="O177" s="363">
        <f t="shared" si="4"/>
        <v>6318034292.0664082</v>
      </c>
      <c r="P177" s="356"/>
    </row>
    <row r="178" spans="1:16">
      <c r="O178" s="381">
        <f>SUM(O5:O177)</f>
        <v>2181593045679.2173</v>
      </c>
      <c r="P178" s="381"/>
    </row>
    <row r="179" spans="1:16">
      <c r="E179" s="382">
        <f>SUBTOTAL(9,E5:E177)</f>
        <v>24875422</v>
      </c>
      <c r="J179" s="382">
        <f>SUBTOTAL(9,J5:J177)</f>
        <v>3486627774.8440003</v>
      </c>
      <c r="K179" s="382"/>
      <c r="P179" s="314"/>
    </row>
    <row r="181" spans="1:16">
      <c r="J181" s="356"/>
    </row>
  </sheetData>
  <autoFilter ref="A4:O178"/>
  <mergeCells count="70">
    <mergeCell ref="D5:D7"/>
    <mergeCell ref="K5:K7"/>
    <mergeCell ref="L5:L7"/>
    <mergeCell ref="D8:D14"/>
    <mergeCell ref="K8:K14"/>
    <mergeCell ref="L8:L14"/>
    <mergeCell ref="D15:D17"/>
    <mergeCell ref="K15:K17"/>
    <mergeCell ref="L15:L17"/>
    <mergeCell ref="D18:D19"/>
    <mergeCell ref="K18:K19"/>
    <mergeCell ref="L18:L19"/>
    <mergeCell ref="D20:D26"/>
    <mergeCell ref="K20:K26"/>
    <mergeCell ref="L20:L26"/>
    <mergeCell ref="D27:D29"/>
    <mergeCell ref="K27:K29"/>
    <mergeCell ref="L27:L29"/>
    <mergeCell ref="D30:D36"/>
    <mergeCell ref="K30:K36"/>
    <mergeCell ref="L30:L36"/>
    <mergeCell ref="D37:D39"/>
    <mergeCell ref="K37:K39"/>
    <mergeCell ref="L37:L39"/>
    <mergeCell ref="D40:D46"/>
    <mergeCell ref="K40:K46"/>
    <mergeCell ref="L40:L46"/>
    <mergeCell ref="D47:D48"/>
    <mergeCell ref="K47:K48"/>
    <mergeCell ref="L47:L48"/>
    <mergeCell ref="D49:D55"/>
    <mergeCell ref="K49:K55"/>
    <mergeCell ref="L49:L55"/>
    <mergeCell ref="D56:D58"/>
    <mergeCell ref="G56:G58"/>
    <mergeCell ref="K56:K58"/>
    <mergeCell ref="L56:L58"/>
    <mergeCell ref="D59:D65"/>
    <mergeCell ref="K59:K65"/>
    <mergeCell ref="L59:L65"/>
    <mergeCell ref="D66:D72"/>
    <mergeCell ref="K66:K72"/>
    <mergeCell ref="L66:L72"/>
    <mergeCell ref="D73:D75"/>
    <mergeCell ref="K73:K75"/>
    <mergeCell ref="L73:L75"/>
    <mergeCell ref="D76:D77"/>
    <mergeCell ref="K76:K77"/>
    <mergeCell ref="L76:L77"/>
    <mergeCell ref="D78:D84"/>
    <mergeCell ref="K78:K84"/>
    <mergeCell ref="L78:L84"/>
    <mergeCell ref="D85:D87"/>
    <mergeCell ref="K85:K87"/>
    <mergeCell ref="L85:L87"/>
    <mergeCell ref="D88:D94"/>
    <mergeCell ref="K88:K94"/>
    <mergeCell ref="L88:L94"/>
    <mergeCell ref="D95:D97"/>
    <mergeCell ref="K95:K97"/>
    <mergeCell ref="L95:L97"/>
    <mergeCell ref="D107:D113"/>
    <mergeCell ref="K107:K113"/>
    <mergeCell ref="L107:L113"/>
    <mergeCell ref="D98:D104"/>
    <mergeCell ref="K98:K104"/>
    <mergeCell ref="L98:L104"/>
    <mergeCell ref="D105:D106"/>
    <mergeCell ref="K105:K106"/>
    <mergeCell ref="L105:L10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I18" sqref="I18"/>
    </sheetView>
  </sheetViews>
  <sheetFormatPr baseColWidth="10" defaultColWidth="11.5703125" defaultRowHeight="11.25"/>
  <cols>
    <col min="1" max="1" width="11.5703125" style="1"/>
    <col min="2" max="4" width="11.7109375" style="1" bestFit="1" customWidth="1"/>
    <col min="5" max="7" width="11.5703125" style="1"/>
    <col min="8" max="8" width="11.7109375" style="1" bestFit="1" customWidth="1"/>
    <col min="9" max="9" width="11.5703125" style="1"/>
    <col min="10" max="10" width="14.28515625" style="1" bestFit="1" customWidth="1"/>
    <col min="11" max="11" width="11.7109375" style="1" bestFit="1" customWidth="1"/>
    <col min="12" max="16384" width="11.5703125" style="1"/>
  </cols>
  <sheetData>
    <row r="1" spans="1:13">
      <c r="A1" s="166" t="s">
        <v>4226</v>
      </c>
    </row>
    <row r="4" spans="1:13" ht="67.5">
      <c r="A4" s="88" t="s">
        <v>571</v>
      </c>
      <c r="B4" s="88" t="s">
        <v>1433</v>
      </c>
      <c r="C4" s="88" t="s">
        <v>306</v>
      </c>
      <c r="D4" s="344" t="s">
        <v>307</v>
      </c>
      <c r="E4" s="88" t="s">
        <v>742</v>
      </c>
      <c r="F4" s="336" t="s">
        <v>1434</v>
      </c>
      <c r="G4" s="345" t="s">
        <v>572</v>
      </c>
      <c r="H4" s="345" t="s">
        <v>309</v>
      </c>
      <c r="I4" s="345" t="s">
        <v>310</v>
      </c>
      <c r="J4" s="346" t="s">
        <v>3081</v>
      </c>
      <c r="K4" s="346" t="s">
        <v>3082</v>
      </c>
      <c r="L4" s="88" t="s">
        <v>311</v>
      </c>
      <c r="M4" s="88" t="s">
        <v>323</v>
      </c>
    </row>
    <row r="5" spans="1:13">
      <c r="A5" s="337" t="s">
        <v>3043</v>
      </c>
      <c r="B5" s="347" t="s">
        <v>2081</v>
      </c>
      <c r="C5" s="348">
        <v>44580</v>
      </c>
      <c r="D5" s="349">
        <v>2946217.5</v>
      </c>
      <c r="E5" s="340" t="s">
        <v>3044</v>
      </c>
      <c r="F5" s="349"/>
      <c r="G5" s="350" t="s">
        <v>3045</v>
      </c>
      <c r="H5" s="351">
        <v>12.693199999999999</v>
      </c>
      <c r="I5" s="351"/>
      <c r="J5" s="352">
        <f>+D5*H5</f>
        <v>37396927.971000001</v>
      </c>
      <c r="K5" s="353">
        <f>+F5*H5</f>
        <v>0</v>
      </c>
      <c r="L5" s="340" t="s">
        <v>3046</v>
      </c>
      <c r="M5" s="340" t="s">
        <v>3047</v>
      </c>
    </row>
    <row r="6" spans="1:13">
      <c r="A6" s="337" t="s">
        <v>3048</v>
      </c>
      <c r="B6" s="347" t="s">
        <v>2081</v>
      </c>
      <c r="C6" s="348" t="s">
        <v>3049</v>
      </c>
      <c r="D6" s="349">
        <v>2949735</v>
      </c>
      <c r="E6" s="340" t="s">
        <v>3044</v>
      </c>
      <c r="F6" s="349"/>
      <c r="G6" s="350" t="s">
        <v>3045</v>
      </c>
      <c r="H6" s="351">
        <v>12.693199999999999</v>
      </c>
      <c r="I6" s="351"/>
      <c r="J6" s="352">
        <f t="shared" ref="J6:J26" si="0">+D6*H6</f>
        <v>37441576.302000001</v>
      </c>
      <c r="K6" s="353">
        <f t="shared" ref="K6:K26" si="1">+F6*H6</f>
        <v>0</v>
      </c>
      <c r="L6" s="340" t="s">
        <v>3046</v>
      </c>
      <c r="M6" s="340" t="s">
        <v>3047</v>
      </c>
    </row>
    <row r="7" spans="1:13">
      <c r="A7" s="337" t="s">
        <v>3050</v>
      </c>
      <c r="B7" s="347" t="s">
        <v>2081</v>
      </c>
      <c r="C7" s="348" t="s">
        <v>3051</v>
      </c>
      <c r="D7" s="349">
        <v>2185845</v>
      </c>
      <c r="E7" s="340" t="s">
        <v>3044</v>
      </c>
      <c r="F7" s="349"/>
      <c r="G7" s="350" t="s">
        <v>3045</v>
      </c>
      <c r="H7" s="351">
        <v>11.446</v>
      </c>
      <c r="I7" s="351"/>
      <c r="J7" s="352">
        <f t="shared" si="0"/>
        <v>25019181.870000001</v>
      </c>
      <c r="K7" s="353">
        <f t="shared" si="1"/>
        <v>0</v>
      </c>
      <c r="L7" s="340" t="s">
        <v>3046</v>
      </c>
      <c r="M7" s="340" t="s">
        <v>321</v>
      </c>
    </row>
    <row r="8" spans="1:13">
      <c r="A8" s="337" t="s">
        <v>3052</v>
      </c>
      <c r="B8" s="347" t="s">
        <v>2081</v>
      </c>
      <c r="C8" s="348" t="s">
        <v>3053</v>
      </c>
      <c r="D8" s="349">
        <v>2936152.5</v>
      </c>
      <c r="E8" s="340" t="s">
        <v>3044</v>
      </c>
      <c r="F8" s="349"/>
      <c r="G8" s="350" t="s">
        <v>3045</v>
      </c>
      <c r="H8" s="351">
        <v>11.7111</v>
      </c>
      <c r="I8" s="351"/>
      <c r="J8" s="352">
        <f t="shared" si="0"/>
        <v>34385575.542750001</v>
      </c>
      <c r="K8" s="353">
        <f t="shared" si="1"/>
        <v>0</v>
      </c>
      <c r="L8" s="340" t="s">
        <v>3046</v>
      </c>
      <c r="M8" s="340" t="s">
        <v>3047</v>
      </c>
    </row>
    <row r="9" spans="1:13">
      <c r="A9" s="337" t="s">
        <v>3054</v>
      </c>
      <c r="B9" s="347" t="s">
        <v>2081</v>
      </c>
      <c r="C9" s="348" t="s">
        <v>3055</v>
      </c>
      <c r="D9" s="349">
        <v>2947500</v>
      </c>
      <c r="E9" s="340" t="s">
        <v>3044</v>
      </c>
      <c r="F9" s="349"/>
      <c r="G9" s="350" t="s">
        <v>3045</v>
      </c>
      <c r="H9" s="351">
        <v>11.7111</v>
      </c>
      <c r="I9" s="351"/>
      <c r="J9" s="352">
        <f t="shared" si="0"/>
        <v>34518467.25</v>
      </c>
      <c r="K9" s="353">
        <f t="shared" si="1"/>
        <v>0</v>
      </c>
      <c r="L9" s="340" t="s">
        <v>3046</v>
      </c>
      <c r="M9" s="340" t="s">
        <v>321</v>
      </c>
    </row>
    <row r="10" spans="1:13">
      <c r="A10" s="337" t="s">
        <v>3056</v>
      </c>
      <c r="B10" s="347" t="s">
        <v>2081</v>
      </c>
      <c r="C10" s="348" t="s">
        <v>3057</v>
      </c>
      <c r="D10" s="349">
        <v>2925457.5</v>
      </c>
      <c r="E10" s="340" t="s">
        <v>3044</v>
      </c>
      <c r="F10" s="349"/>
      <c r="G10" s="350" t="s">
        <v>3045</v>
      </c>
      <c r="H10" s="351">
        <v>15.334300000000001</v>
      </c>
      <c r="I10" s="351"/>
      <c r="J10" s="352">
        <f t="shared" si="0"/>
        <v>44859842.942249998</v>
      </c>
      <c r="K10" s="353">
        <f t="shared" si="1"/>
        <v>0</v>
      </c>
      <c r="L10" s="340" t="s">
        <v>3046</v>
      </c>
      <c r="M10" s="340" t="s">
        <v>3058</v>
      </c>
    </row>
    <row r="11" spans="1:13">
      <c r="A11" s="337" t="s">
        <v>3059</v>
      </c>
      <c r="B11" s="347" t="s">
        <v>2081</v>
      </c>
      <c r="C11" s="348" t="s">
        <v>3060</v>
      </c>
      <c r="D11" s="349">
        <v>2789899.5</v>
      </c>
      <c r="E11" s="340" t="s">
        <v>3044</v>
      </c>
      <c r="F11" s="349"/>
      <c r="G11" s="350" t="s">
        <v>3045</v>
      </c>
      <c r="H11" s="351">
        <v>15.334300000000001</v>
      </c>
      <c r="I11" s="351"/>
      <c r="J11" s="352">
        <f t="shared" si="0"/>
        <v>42781155.902850002</v>
      </c>
      <c r="K11" s="353">
        <f t="shared" si="1"/>
        <v>0</v>
      </c>
      <c r="L11" s="340" t="s">
        <v>3046</v>
      </c>
      <c r="M11" s="340" t="s">
        <v>3058</v>
      </c>
    </row>
    <row r="12" spans="1:13">
      <c r="A12" s="337" t="s">
        <v>3059</v>
      </c>
      <c r="B12" s="347" t="s">
        <v>2081</v>
      </c>
      <c r="C12" s="348" t="s">
        <v>3060</v>
      </c>
      <c r="D12" s="349">
        <v>138610.5</v>
      </c>
      <c r="E12" s="340" t="s">
        <v>3044</v>
      </c>
      <c r="F12" s="349"/>
      <c r="G12" s="350" t="s">
        <v>3045</v>
      </c>
      <c r="H12" s="351">
        <v>11.446</v>
      </c>
      <c r="I12" s="351"/>
      <c r="J12" s="352">
        <f t="shared" si="0"/>
        <v>1586535.7830000001</v>
      </c>
      <c r="K12" s="353">
        <f t="shared" si="1"/>
        <v>0</v>
      </c>
      <c r="L12" s="340" t="s">
        <v>3046</v>
      </c>
      <c r="M12" s="340" t="s">
        <v>3058</v>
      </c>
    </row>
    <row r="13" spans="1:13">
      <c r="A13" s="337" t="s">
        <v>3061</v>
      </c>
      <c r="B13" s="347" t="s">
        <v>2081</v>
      </c>
      <c r="C13" s="348" t="s">
        <v>3062</v>
      </c>
      <c r="D13" s="349">
        <v>2698317</v>
      </c>
      <c r="E13" s="340" t="s">
        <v>3044</v>
      </c>
      <c r="F13" s="349"/>
      <c r="G13" s="350" t="s">
        <v>3045</v>
      </c>
      <c r="H13" s="351">
        <v>14.361700000000001</v>
      </c>
      <c r="I13" s="351"/>
      <c r="J13" s="352">
        <f t="shared" si="0"/>
        <v>38752419.258900002</v>
      </c>
      <c r="K13" s="353">
        <f t="shared" si="1"/>
        <v>0</v>
      </c>
      <c r="L13" s="340" t="s">
        <v>3046</v>
      </c>
      <c r="M13" s="340" t="s">
        <v>3063</v>
      </c>
    </row>
    <row r="14" spans="1:13">
      <c r="A14" s="337" t="s">
        <v>3061</v>
      </c>
      <c r="B14" s="347" t="s">
        <v>2081</v>
      </c>
      <c r="C14" s="348" t="s">
        <v>3062</v>
      </c>
      <c r="D14" s="349">
        <v>156025.5</v>
      </c>
      <c r="E14" s="340" t="s">
        <v>3044</v>
      </c>
      <c r="F14" s="349"/>
      <c r="G14" s="350" t="s">
        <v>3045</v>
      </c>
      <c r="H14" s="351">
        <v>11.446</v>
      </c>
      <c r="I14" s="351"/>
      <c r="J14" s="352">
        <f t="shared" si="0"/>
        <v>1785867.8729999999</v>
      </c>
      <c r="K14" s="353">
        <f t="shared" si="1"/>
        <v>0</v>
      </c>
      <c r="L14" s="340" t="s">
        <v>3046</v>
      </c>
      <c r="M14" s="340" t="s">
        <v>3063</v>
      </c>
    </row>
    <row r="15" spans="1:13">
      <c r="A15" s="337" t="s">
        <v>3064</v>
      </c>
      <c r="B15" s="347" t="s">
        <v>2081</v>
      </c>
      <c r="C15" s="348" t="s">
        <v>3065</v>
      </c>
      <c r="D15" s="349">
        <v>2829540</v>
      </c>
      <c r="E15" s="340" t="s">
        <v>3044</v>
      </c>
      <c r="F15" s="349"/>
      <c r="G15" s="350" t="s">
        <v>3045</v>
      </c>
      <c r="H15" s="351">
        <v>14.5448</v>
      </c>
      <c r="I15" s="351"/>
      <c r="J15" s="352">
        <f t="shared" si="0"/>
        <v>41155093.392000005</v>
      </c>
      <c r="K15" s="353">
        <f t="shared" si="1"/>
        <v>0</v>
      </c>
      <c r="L15" s="340" t="s">
        <v>3046</v>
      </c>
      <c r="M15" s="340" t="s">
        <v>3058</v>
      </c>
    </row>
    <row r="16" spans="1:13">
      <c r="A16" s="337" t="s">
        <v>3066</v>
      </c>
      <c r="B16" s="347" t="s">
        <v>2081</v>
      </c>
      <c r="C16" s="348" t="s">
        <v>3067</v>
      </c>
      <c r="D16" s="349">
        <v>2792837.25</v>
      </c>
      <c r="E16" s="340" t="s">
        <v>3044</v>
      </c>
      <c r="F16" s="349"/>
      <c r="G16" s="350" t="s">
        <v>3045</v>
      </c>
      <c r="H16" s="351">
        <v>14.5448</v>
      </c>
      <c r="I16" s="351"/>
      <c r="J16" s="352">
        <f t="shared" si="0"/>
        <v>40621259.233800001</v>
      </c>
      <c r="K16" s="353">
        <f t="shared" si="1"/>
        <v>0</v>
      </c>
      <c r="L16" s="340" t="s">
        <v>3046</v>
      </c>
      <c r="M16" s="340" t="s">
        <v>3058</v>
      </c>
    </row>
    <row r="17" spans="1:13">
      <c r="A17" s="337" t="s">
        <v>3066</v>
      </c>
      <c r="B17" s="347" t="s">
        <v>2081</v>
      </c>
      <c r="C17" s="348" t="s">
        <v>3067</v>
      </c>
      <c r="D17" s="349">
        <v>76970.25</v>
      </c>
      <c r="E17" s="340" t="s">
        <v>3044</v>
      </c>
      <c r="F17" s="349"/>
      <c r="G17" s="350" t="s">
        <v>3045</v>
      </c>
      <c r="H17" s="351">
        <v>11.446</v>
      </c>
      <c r="I17" s="351"/>
      <c r="J17" s="352">
        <f t="shared" si="0"/>
        <v>881001.48149999999</v>
      </c>
      <c r="K17" s="353">
        <f t="shared" si="1"/>
        <v>0</v>
      </c>
      <c r="L17" s="340" t="s">
        <v>3046</v>
      </c>
      <c r="M17" s="340" t="s">
        <v>3058</v>
      </c>
    </row>
    <row r="18" spans="1:13">
      <c r="A18" s="337" t="s">
        <v>3068</v>
      </c>
      <c r="B18" s="347" t="s">
        <v>2081</v>
      </c>
      <c r="C18" s="348" t="s">
        <v>3069</v>
      </c>
      <c r="D18" s="349">
        <v>2759857.5</v>
      </c>
      <c r="E18" s="340" t="s">
        <v>3044</v>
      </c>
      <c r="F18" s="349"/>
      <c r="G18" s="350" t="s">
        <v>3045</v>
      </c>
      <c r="H18" s="351">
        <v>15.3299</v>
      </c>
      <c r="I18" s="351"/>
      <c r="J18" s="352">
        <f t="shared" si="0"/>
        <v>42308339.489250004</v>
      </c>
      <c r="K18" s="353">
        <f t="shared" si="1"/>
        <v>0</v>
      </c>
      <c r="L18" s="340" t="s">
        <v>3046</v>
      </c>
      <c r="M18" s="340" t="s">
        <v>2048</v>
      </c>
    </row>
    <row r="19" spans="1:13">
      <c r="A19" s="337" t="s">
        <v>3070</v>
      </c>
      <c r="B19" s="347" t="s">
        <v>2081</v>
      </c>
      <c r="C19" s="348">
        <v>44802</v>
      </c>
      <c r="D19" s="349">
        <v>2679225</v>
      </c>
      <c r="E19" s="340" t="s">
        <v>3044</v>
      </c>
      <c r="F19" s="349"/>
      <c r="G19" s="350" t="s">
        <v>3045</v>
      </c>
      <c r="H19" s="351">
        <v>18.185600000000001</v>
      </c>
      <c r="I19" s="351"/>
      <c r="J19" s="352">
        <f t="shared" si="0"/>
        <v>48723314.160000004</v>
      </c>
      <c r="K19" s="353">
        <f t="shared" si="1"/>
        <v>0</v>
      </c>
      <c r="L19" s="340" t="s">
        <v>3046</v>
      </c>
      <c r="M19" s="340" t="s">
        <v>793</v>
      </c>
    </row>
    <row r="20" spans="1:13">
      <c r="A20" s="337" t="s">
        <v>3071</v>
      </c>
      <c r="B20" s="17" t="s">
        <v>2081</v>
      </c>
      <c r="C20" s="348" t="s">
        <v>3072</v>
      </c>
      <c r="D20" s="349">
        <v>2910105</v>
      </c>
      <c r="E20" s="340" t="s">
        <v>3044</v>
      </c>
      <c r="F20" s="349"/>
      <c r="G20" s="350" t="s">
        <v>3045</v>
      </c>
      <c r="H20" s="351">
        <v>20.039400000000001</v>
      </c>
      <c r="I20" s="351"/>
      <c r="J20" s="352">
        <f t="shared" si="0"/>
        <v>58316758.137000002</v>
      </c>
      <c r="K20" s="353">
        <f t="shared" si="1"/>
        <v>0</v>
      </c>
      <c r="L20" s="340" t="s">
        <v>3046</v>
      </c>
      <c r="M20" s="340" t="s">
        <v>3073</v>
      </c>
    </row>
    <row r="21" spans="1:13">
      <c r="A21" s="337" t="s">
        <v>3071</v>
      </c>
      <c r="B21" s="347" t="s">
        <v>2081</v>
      </c>
      <c r="C21" s="348" t="s">
        <v>3072</v>
      </c>
      <c r="D21" s="349">
        <v>-3642</v>
      </c>
      <c r="E21" s="340" t="s">
        <v>3044</v>
      </c>
      <c r="F21" s="349"/>
      <c r="G21" s="350" t="s">
        <v>3045</v>
      </c>
      <c r="H21" s="351">
        <v>20.039400000000001</v>
      </c>
      <c r="I21" s="351"/>
      <c r="J21" s="352">
        <f t="shared" si="0"/>
        <v>-72983.4948</v>
      </c>
      <c r="K21" s="353">
        <f t="shared" si="1"/>
        <v>0</v>
      </c>
      <c r="L21" s="340" t="s">
        <v>3046</v>
      </c>
      <c r="M21" s="340" t="s">
        <v>3073</v>
      </c>
    </row>
    <row r="22" spans="1:13">
      <c r="A22" s="337" t="s">
        <v>3074</v>
      </c>
      <c r="B22" s="347" t="s">
        <v>2081</v>
      </c>
      <c r="C22" s="348" t="s">
        <v>3075</v>
      </c>
      <c r="D22" s="349">
        <v>2944545</v>
      </c>
      <c r="E22" s="340" t="s">
        <v>3044</v>
      </c>
      <c r="F22" s="349"/>
      <c r="G22" s="350" t="s">
        <v>3045</v>
      </c>
      <c r="H22" s="351">
        <v>17.652100000000001</v>
      </c>
      <c r="I22" s="351"/>
      <c r="J22" s="352">
        <f t="shared" si="0"/>
        <v>51977402.794500001</v>
      </c>
      <c r="K22" s="353">
        <f t="shared" si="1"/>
        <v>0</v>
      </c>
      <c r="L22" s="340" t="s">
        <v>3046</v>
      </c>
      <c r="M22" s="340" t="s">
        <v>3073</v>
      </c>
    </row>
    <row r="23" spans="1:13">
      <c r="A23" s="337" t="s">
        <v>3076</v>
      </c>
      <c r="B23" s="347" t="s">
        <v>2081</v>
      </c>
      <c r="C23" s="348" t="s">
        <v>3077</v>
      </c>
      <c r="D23" s="349">
        <v>2907420</v>
      </c>
      <c r="E23" s="340" t="s">
        <v>3044</v>
      </c>
      <c r="F23" s="349"/>
      <c r="G23" s="350" t="s">
        <v>3045</v>
      </c>
      <c r="H23" s="351">
        <v>17.652100000000001</v>
      </c>
      <c r="I23" s="351"/>
      <c r="J23" s="352">
        <f t="shared" si="0"/>
        <v>51322068.582000002</v>
      </c>
      <c r="K23" s="353">
        <f t="shared" si="1"/>
        <v>0</v>
      </c>
      <c r="L23" s="340" t="s">
        <v>3046</v>
      </c>
      <c r="M23" s="340" t="s">
        <v>793</v>
      </c>
    </row>
    <row r="24" spans="1:13">
      <c r="A24" s="337" t="s">
        <v>3078</v>
      </c>
      <c r="B24" s="347" t="s">
        <v>2081</v>
      </c>
      <c r="C24" s="348">
        <v>44882</v>
      </c>
      <c r="D24" s="349">
        <v>2564362.5</v>
      </c>
      <c r="E24" s="340" t="s">
        <v>3044</v>
      </c>
      <c r="F24" s="349"/>
      <c r="G24" s="350" t="s">
        <v>3045</v>
      </c>
      <c r="H24" s="351">
        <v>14.196</v>
      </c>
      <c r="I24" s="351"/>
      <c r="J24" s="352">
        <f t="shared" si="0"/>
        <v>36403690.049999997</v>
      </c>
      <c r="K24" s="353">
        <f t="shared" si="1"/>
        <v>0</v>
      </c>
      <c r="L24" s="340" t="s">
        <v>3046</v>
      </c>
      <c r="M24" s="340" t="s">
        <v>2048</v>
      </c>
    </row>
    <row r="25" spans="1:13">
      <c r="A25" s="337" t="s">
        <v>3079</v>
      </c>
      <c r="B25" s="347" t="s">
        <v>2081</v>
      </c>
      <c r="C25" s="348">
        <v>44899</v>
      </c>
      <c r="D25" s="349">
        <v>2939137.5</v>
      </c>
      <c r="E25" s="340" t="s">
        <v>3044</v>
      </c>
      <c r="F25" s="349"/>
      <c r="G25" s="350" t="s">
        <v>3045</v>
      </c>
      <c r="H25" s="351">
        <v>14.196</v>
      </c>
      <c r="I25" s="351"/>
      <c r="J25" s="352">
        <f t="shared" si="0"/>
        <v>41723995.949999996</v>
      </c>
      <c r="K25" s="353">
        <f t="shared" si="1"/>
        <v>0</v>
      </c>
      <c r="L25" s="340" t="s">
        <v>3046</v>
      </c>
      <c r="M25" s="340" t="s">
        <v>2048</v>
      </c>
    </row>
    <row r="26" spans="1:13">
      <c r="A26" s="337" t="s">
        <v>3080</v>
      </c>
      <c r="B26" s="347" t="s">
        <v>2081</v>
      </c>
      <c r="C26" s="348">
        <v>44915</v>
      </c>
      <c r="D26" s="349">
        <v>2569522.5</v>
      </c>
      <c r="E26" s="340" t="s">
        <v>3044</v>
      </c>
      <c r="F26" s="349"/>
      <c r="G26" s="350" t="s">
        <v>3045</v>
      </c>
      <c r="H26" s="351">
        <v>13.6685</v>
      </c>
      <c r="I26" s="351"/>
      <c r="J26" s="352">
        <f t="shared" si="0"/>
        <v>35121518.291249998</v>
      </c>
      <c r="K26" s="353">
        <f t="shared" si="1"/>
        <v>0</v>
      </c>
      <c r="L26" s="340" t="s">
        <v>3046</v>
      </c>
      <c r="M26" s="340" t="s">
        <v>2048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3"/>
  <sheetViews>
    <sheetView zoomScale="70" zoomScaleNormal="70" workbookViewId="0">
      <selection activeCell="I18" sqref="I18"/>
    </sheetView>
  </sheetViews>
  <sheetFormatPr baseColWidth="10" defaultColWidth="11.5703125" defaultRowHeight="11.25"/>
  <cols>
    <col min="1" max="14" width="11.5703125" style="1"/>
    <col min="15" max="15" width="12.28515625" style="1" bestFit="1" customWidth="1"/>
    <col min="16" max="16" width="30" style="1" bestFit="1" customWidth="1"/>
    <col min="17" max="16384" width="11.5703125" style="1"/>
  </cols>
  <sheetData>
    <row r="1" spans="1:18">
      <c r="A1" s="166" t="s">
        <v>4227</v>
      </c>
    </row>
    <row r="3" spans="1:18" ht="67.5">
      <c r="B3" s="88" t="s">
        <v>571</v>
      </c>
      <c r="C3" s="88" t="s">
        <v>1433</v>
      </c>
      <c r="D3" s="335" t="s">
        <v>2103</v>
      </c>
      <c r="E3" s="335" t="s">
        <v>2104</v>
      </c>
      <c r="F3" s="88" t="s">
        <v>306</v>
      </c>
      <c r="G3" s="88" t="s">
        <v>2105</v>
      </c>
      <c r="H3" s="88" t="s">
        <v>2106</v>
      </c>
      <c r="I3" s="88" t="s">
        <v>2107</v>
      </c>
      <c r="J3" s="336" t="s">
        <v>1434</v>
      </c>
      <c r="K3" s="88" t="s">
        <v>572</v>
      </c>
      <c r="L3" s="88" t="s">
        <v>309</v>
      </c>
      <c r="M3" s="88" t="s">
        <v>310</v>
      </c>
      <c r="N3" s="6" t="s">
        <v>3081</v>
      </c>
      <c r="O3" s="6" t="s">
        <v>3082</v>
      </c>
      <c r="P3" s="88" t="s">
        <v>311</v>
      </c>
      <c r="Q3" s="88" t="s">
        <v>323</v>
      </c>
    </row>
    <row r="4" spans="1:18">
      <c r="A4" s="1" t="s">
        <v>849</v>
      </c>
      <c r="B4" s="337" t="s">
        <v>3083</v>
      </c>
      <c r="C4" s="337"/>
      <c r="D4" s="337" t="s">
        <v>2109</v>
      </c>
      <c r="E4" s="337" t="s">
        <v>2110</v>
      </c>
      <c r="F4" s="338">
        <v>44636</v>
      </c>
      <c r="G4" s="339">
        <v>30000</v>
      </c>
      <c r="H4" s="339">
        <v>30000</v>
      </c>
      <c r="I4" s="340" t="s">
        <v>3084</v>
      </c>
      <c r="J4" s="341" t="s">
        <v>3085</v>
      </c>
      <c r="K4" s="342"/>
      <c r="L4" s="342"/>
      <c r="M4" s="342"/>
      <c r="N4" s="339"/>
      <c r="O4" s="339">
        <v>2820000</v>
      </c>
      <c r="P4" s="341" t="s">
        <v>3086</v>
      </c>
      <c r="Q4" s="340" t="s">
        <v>3087</v>
      </c>
      <c r="R4" s="1" t="s">
        <v>3088</v>
      </c>
    </row>
    <row r="5" spans="1:18">
      <c r="B5" s="337" t="s">
        <v>3089</v>
      </c>
      <c r="C5" s="337"/>
      <c r="D5" s="337" t="s">
        <v>2109</v>
      </c>
      <c r="E5" s="337" t="s">
        <v>2110</v>
      </c>
      <c r="F5" s="338">
        <v>44636</v>
      </c>
      <c r="G5" s="339">
        <v>30000</v>
      </c>
      <c r="H5" s="339">
        <v>30000</v>
      </c>
      <c r="I5" s="340" t="s">
        <v>3084</v>
      </c>
      <c r="J5" s="341" t="s">
        <v>3085</v>
      </c>
      <c r="K5" s="342"/>
      <c r="L5" s="342"/>
      <c r="M5" s="342"/>
      <c r="N5" s="339"/>
      <c r="O5" s="339">
        <v>2820000</v>
      </c>
      <c r="P5" s="341" t="s">
        <v>3086</v>
      </c>
      <c r="Q5" s="340" t="s">
        <v>3087</v>
      </c>
    </row>
    <row r="6" spans="1:18">
      <c r="B6" s="337" t="s">
        <v>3090</v>
      </c>
      <c r="C6" s="337"/>
      <c r="D6" s="337" t="s">
        <v>2109</v>
      </c>
      <c r="E6" s="337" t="s">
        <v>2110</v>
      </c>
      <c r="F6" s="338">
        <v>44636</v>
      </c>
      <c r="G6" s="339">
        <v>30000</v>
      </c>
      <c r="H6" s="339">
        <v>30000</v>
      </c>
      <c r="I6" s="340" t="s">
        <v>3084</v>
      </c>
      <c r="J6" s="341" t="s">
        <v>3085</v>
      </c>
      <c r="K6" s="342"/>
      <c r="L6" s="342"/>
      <c r="M6" s="342"/>
      <c r="N6" s="339"/>
      <c r="O6" s="339">
        <v>2820000</v>
      </c>
      <c r="P6" s="341" t="s">
        <v>3086</v>
      </c>
      <c r="Q6" s="340" t="s">
        <v>3087</v>
      </c>
    </row>
    <row r="7" spans="1:18">
      <c r="B7" s="337" t="s">
        <v>3091</v>
      </c>
      <c r="C7" s="337"/>
      <c r="D7" s="337" t="s">
        <v>2109</v>
      </c>
      <c r="E7" s="337" t="s">
        <v>3092</v>
      </c>
      <c r="F7" s="338">
        <v>44643</v>
      </c>
      <c r="G7" s="339">
        <v>25000</v>
      </c>
      <c r="H7" s="339">
        <v>25000</v>
      </c>
      <c r="I7" s="340" t="s">
        <v>3084</v>
      </c>
      <c r="J7" s="341" t="s">
        <v>3085</v>
      </c>
      <c r="K7" s="342"/>
      <c r="L7" s="342"/>
      <c r="M7" s="342"/>
      <c r="N7" s="339"/>
      <c r="O7" s="339">
        <v>2662500</v>
      </c>
      <c r="P7" s="341" t="s">
        <v>3093</v>
      </c>
      <c r="Q7" s="340" t="s">
        <v>3087</v>
      </c>
    </row>
    <row r="8" spans="1:18">
      <c r="B8" s="337" t="s">
        <v>3094</v>
      </c>
      <c r="C8" s="337"/>
      <c r="D8" s="337" t="s">
        <v>2109</v>
      </c>
      <c r="E8" s="337" t="s">
        <v>3092</v>
      </c>
      <c r="F8" s="338">
        <v>44643</v>
      </c>
      <c r="G8" s="339">
        <v>25000</v>
      </c>
      <c r="H8" s="339">
        <v>25000</v>
      </c>
      <c r="I8" s="340" t="s">
        <v>3084</v>
      </c>
      <c r="J8" s="341" t="s">
        <v>3085</v>
      </c>
      <c r="K8" s="342"/>
      <c r="L8" s="342"/>
      <c r="M8" s="342"/>
      <c r="N8" s="339"/>
      <c r="O8" s="339">
        <v>2662500</v>
      </c>
      <c r="P8" s="341" t="s">
        <v>3093</v>
      </c>
      <c r="Q8" s="340" t="s">
        <v>3087</v>
      </c>
    </row>
    <row r="9" spans="1:18">
      <c r="B9" s="337" t="s">
        <v>3095</v>
      </c>
      <c r="C9" s="337"/>
      <c r="D9" s="337" t="s">
        <v>2109</v>
      </c>
      <c r="E9" s="337" t="s">
        <v>3092</v>
      </c>
      <c r="F9" s="338">
        <v>44643</v>
      </c>
      <c r="G9" s="339">
        <v>25000</v>
      </c>
      <c r="H9" s="339">
        <v>25000</v>
      </c>
      <c r="I9" s="340" t="s">
        <v>3084</v>
      </c>
      <c r="J9" s="341" t="s">
        <v>3085</v>
      </c>
      <c r="K9" s="342"/>
      <c r="L9" s="342"/>
      <c r="M9" s="342"/>
      <c r="N9" s="339"/>
      <c r="O9" s="339">
        <v>2662500</v>
      </c>
      <c r="P9" s="341" t="s">
        <v>3093</v>
      </c>
      <c r="Q9" s="340" t="s">
        <v>3087</v>
      </c>
    </row>
    <row r="10" spans="1:18">
      <c r="B10" s="337" t="s">
        <v>3096</v>
      </c>
      <c r="C10" s="337"/>
      <c r="D10" s="337" t="s">
        <v>2109</v>
      </c>
      <c r="E10" s="337" t="s">
        <v>3092</v>
      </c>
      <c r="F10" s="338">
        <v>44643</v>
      </c>
      <c r="G10" s="339">
        <v>25000</v>
      </c>
      <c r="H10" s="339">
        <v>25000</v>
      </c>
      <c r="I10" s="340" t="s">
        <v>3084</v>
      </c>
      <c r="J10" s="341" t="s">
        <v>3085</v>
      </c>
      <c r="K10" s="342"/>
      <c r="L10" s="342"/>
      <c r="M10" s="342"/>
      <c r="N10" s="339"/>
      <c r="O10" s="339">
        <v>2662500</v>
      </c>
      <c r="P10" s="341" t="s">
        <v>3093</v>
      </c>
      <c r="Q10" s="340" t="s">
        <v>3087</v>
      </c>
    </row>
    <row r="11" spans="1:18">
      <c r="B11" s="337" t="s">
        <v>3097</v>
      </c>
      <c r="C11" s="337"/>
      <c r="D11" s="337" t="s">
        <v>2109</v>
      </c>
      <c r="E11" s="337" t="s">
        <v>3092</v>
      </c>
      <c r="F11" s="338">
        <v>44644</v>
      </c>
      <c r="G11" s="339">
        <v>28000</v>
      </c>
      <c r="H11" s="339">
        <v>28000</v>
      </c>
      <c r="I11" s="340" t="s">
        <v>3084</v>
      </c>
      <c r="J11" s="341" t="s">
        <v>3085</v>
      </c>
      <c r="K11" s="342"/>
      <c r="L11" s="342"/>
      <c r="M11" s="342"/>
      <c r="N11" s="339"/>
      <c r="O11" s="339">
        <v>2981440</v>
      </c>
      <c r="P11" s="341" t="s">
        <v>3098</v>
      </c>
      <c r="Q11" s="340" t="s">
        <v>3087</v>
      </c>
    </row>
    <row r="12" spans="1:18">
      <c r="B12" s="337" t="s">
        <v>3099</v>
      </c>
      <c r="C12" s="337"/>
      <c r="D12" s="337" t="s">
        <v>2109</v>
      </c>
      <c r="E12" s="337" t="s">
        <v>3092</v>
      </c>
      <c r="F12" s="338">
        <v>44644</v>
      </c>
      <c r="G12" s="339">
        <v>28000</v>
      </c>
      <c r="H12" s="339">
        <v>28000</v>
      </c>
      <c r="I12" s="340" t="s">
        <v>3084</v>
      </c>
      <c r="J12" s="341" t="s">
        <v>3085</v>
      </c>
      <c r="K12" s="342"/>
      <c r="L12" s="342"/>
      <c r="M12" s="342"/>
      <c r="N12" s="339"/>
      <c r="O12" s="339">
        <v>2981440</v>
      </c>
      <c r="P12" s="341" t="s">
        <v>3098</v>
      </c>
      <c r="Q12" s="340" t="s">
        <v>3087</v>
      </c>
    </row>
    <row r="13" spans="1:18">
      <c r="B13" s="337" t="s">
        <v>3100</v>
      </c>
      <c r="C13" s="337"/>
      <c r="D13" s="337" t="s">
        <v>2109</v>
      </c>
      <c r="E13" s="337" t="s">
        <v>3092</v>
      </c>
      <c r="F13" s="338">
        <v>44644</v>
      </c>
      <c r="G13" s="339">
        <v>28000</v>
      </c>
      <c r="H13" s="339">
        <v>28000</v>
      </c>
      <c r="I13" s="340" t="s">
        <v>3084</v>
      </c>
      <c r="J13" s="341" t="s">
        <v>3085</v>
      </c>
      <c r="K13" s="342"/>
      <c r="L13" s="342"/>
      <c r="M13" s="342"/>
      <c r="N13" s="339"/>
      <c r="O13" s="339">
        <v>2981440</v>
      </c>
      <c r="P13" s="341" t="s">
        <v>3098</v>
      </c>
      <c r="Q13" s="340" t="s">
        <v>3087</v>
      </c>
    </row>
    <row r="14" spans="1:18">
      <c r="B14" s="337" t="s">
        <v>3101</v>
      </c>
      <c r="C14" s="337"/>
      <c r="D14" s="337" t="s">
        <v>2109</v>
      </c>
      <c r="E14" s="337" t="s">
        <v>3092</v>
      </c>
      <c r="F14" s="338">
        <v>44644</v>
      </c>
      <c r="G14" s="339">
        <v>28000</v>
      </c>
      <c r="H14" s="339">
        <v>28000</v>
      </c>
      <c r="I14" s="340" t="s">
        <v>3084</v>
      </c>
      <c r="J14" s="341" t="s">
        <v>3085</v>
      </c>
      <c r="K14" s="342"/>
      <c r="L14" s="342"/>
      <c r="M14" s="342"/>
      <c r="N14" s="339"/>
      <c r="O14" s="339">
        <v>2981440</v>
      </c>
      <c r="P14" s="341" t="s">
        <v>3098</v>
      </c>
      <c r="Q14" s="340" t="s">
        <v>3087</v>
      </c>
    </row>
    <row r="15" spans="1:18">
      <c r="B15" s="337" t="s">
        <v>3102</v>
      </c>
      <c r="C15" s="337"/>
      <c r="D15" s="337" t="s">
        <v>2109</v>
      </c>
      <c r="E15" s="337" t="s">
        <v>3092</v>
      </c>
      <c r="F15" s="338">
        <v>44644</v>
      </c>
      <c r="G15" s="339">
        <v>28000</v>
      </c>
      <c r="H15" s="339">
        <v>28000</v>
      </c>
      <c r="I15" s="340" t="s">
        <v>3084</v>
      </c>
      <c r="J15" s="341" t="s">
        <v>3085</v>
      </c>
      <c r="K15" s="342"/>
      <c r="L15" s="342"/>
      <c r="M15" s="342"/>
      <c r="N15" s="339"/>
      <c r="O15" s="339">
        <v>2981440</v>
      </c>
      <c r="P15" s="341" t="s">
        <v>3098</v>
      </c>
      <c r="Q15" s="340" t="s">
        <v>3087</v>
      </c>
    </row>
    <row r="16" spans="1:18">
      <c r="B16" s="337" t="s">
        <v>3103</v>
      </c>
      <c r="C16" s="337"/>
      <c r="D16" s="337" t="s">
        <v>2109</v>
      </c>
      <c r="E16" s="337" t="s">
        <v>3092</v>
      </c>
      <c r="F16" s="338">
        <v>44644</v>
      </c>
      <c r="G16" s="339">
        <v>28000</v>
      </c>
      <c r="H16" s="339">
        <v>28000</v>
      </c>
      <c r="I16" s="340" t="s">
        <v>3084</v>
      </c>
      <c r="J16" s="341" t="s">
        <v>3085</v>
      </c>
      <c r="K16" s="342"/>
      <c r="L16" s="342"/>
      <c r="M16" s="342"/>
      <c r="N16" s="339"/>
      <c r="O16" s="339">
        <v>2981440</v>
      </c>
      <c r="P16" s="341" t="s">
        <v>3098</v>
      </c>
      <c r="Q16" s="340" t="s">
        <v>3087</v>
      </c>
    </row>
    <row r="17" spans="2:17">
      <c r="B17" s="337" t="s">
        <v>3104</v>
      </c>
      <c r="C17" s="337"/>
      <c r="D17" s="337" t="s">
        <v>2109</v>
      </c>
      <c r="E17" s="337" t="s">
        <v>3092</v>
      </c>
      <c r="F17" s="338">
        <v>44644</v>
      </c>
      <c r="G17" s="339">
        <v>28000</v>
      </c>
      <c r="H17" s="339">
        <v>28000</v>
      </c>
      <c r="I17" s="340" t="s">
        <v>3084</v>
      </c>
      <c r="J17" s="341" t="s">
        <v>3085</v>
      </c>
      <c r="K17" s="342"/>
      <c r="L17" s="342"/>
      <c r="M17" s="342"/>
      <c r="N17" s="339"/>
      <c r="O17" s="339">
        <v>2981440</v>
      </c>
      <c r="P17" s="341" t="s">
        <v>3098</v>
      </c>
      <c r="Q17" s="340" t="s">
        <v>3087</v>
      </c>
    </row>
    <row r="18" spans="2:17">
      <c r="B18" s="337" t="s">
        <v>3105</v>
      </c>
      <c r="C18" s="337"/>
      <c r="D18" s="337" t="s">
        <v>2109</v>
      </c>
      <c r="E18" s="337" t="s">
        <v>3092</v>
      </c>
      <c r="F18" s="338">
        <v>44644</v>
      </c>
      <c r="G18" s="339">
        <v>28000</v>
      </c>
      <c r="H18" s="339">
        <v>28000</v>
      </c>
      <c r="I18" s="340" t="s">
        <v>3084</v>
      </c>
      <c r="J18" s="341" t="s">
        <v>3085</v>
      </c>
      <c r="K18" s="342"/>
      <c r="L18" s="342"/>
      <c r="M18" s="342"/>
      <c r="N18" s="339"/>
      <c r="O18" s="339">
        <v>2981440</v>
      </c>
      <c r="P18" s="341" t="s">
        <v>3098</v>
      </c>
      <c r="Q18" s="340" t="s">
        <v>3087</v>
      </c>
    </row>
    <row r="19" spans="2:17">
      <c r="B19" s="337" t="s">
        <v>3106</v>
      </c>
      <c r="C19" s="337"/>
      <c r="D19" s="337" t="s">
        <v>2109</v>
      </c>
      <c r="E19" s="337" t="s">
        <v>3092</v>
      </c>
      <c r="F19" s="338">
        <v>44644</v>
      </c>
      <c r="G19" s="339">
        <v>28000</v>
      </c>
      <c r="H19" s="339">
        <v>28000</v>
      </c>
      <c r="I19" s="340" t="s">
        <v>3084</v>
      </c>
      <c r="J19" s="341" t="s">
        <v>3085</v>
      </c>
      <c r="K19" s="342"/>
      <c r="L19" s="342"/>
      <c r="M19" s="342"/>
      <c r="N19" s="339"/>
      <c r="O19" s="339">
        <v>2981440</v>
      </c>
      <c r="P19" s="341" t="s">
        <v>3098</v>
      </c>
      <c r="Q19" s="340" t="s">
        <v>3087</v>
      </c>
    </row>
    <row r="20" spans="2:17">
      <c r="B20" s="16" t="s">
        <v>3107</v>
      </c>
      <c r="C20" s="337"/>
      <c r="D20" s="337" t="s">
        <v>2109</v>
      </c>
      <c r="E20" s="337" t="s">
        <v>3092</v>
      </c>
      <c r="F20" s="338">
        <v>44644</v>
      </c>
      <c r="G20" s="339">
        <v>28000</v>
      </c>
      <c r="H20" s="339">
        <v>28000</v>
      </c>
      <c r="I20" s="340" t="s">
        <v>3084</v>
      </c>
      <c r="J20" s="341" t="s">
        <v>3085</v>
      </c>
      <c r="K20" s="342"/>
      <c r="L20" s="342"/>
      <c r="M20" s="342"/>
      <c r="N20" s="339"/>
      <c r="O20" s="339">
        <v>2981440</v>
      </c>
      <c r="P20" s="341" t="s">
        <v>3098</v>
      </c>
      <c r="Q20" s="340" t="s">
        <v>3087</v>
      </c>
    </row>
    <row r="21" spans="2:17">
      <c r="B21" s="337" t="s">
        <v>3108</v>
      </c>
      <c r="C21" s="337"/>
      <c r="D21" s="337" t="s">
        <v>2109</v>
      </c>
      <c r="E21" s="337" t="s">
        <v>3092</v>
      </c>
      <c r="F21" s="338">
        <v>44656</v>
      </c>
      <c r="G21" s="339">
        <v>30000</v>
      </c>
      <c r="H21" s="339">
        <v>30000</v>
      </c>
      <c r="I21" s="340" t="s">
        <v>3084</v>
      </c>
      <c r="J21" s="341" t="s">
        <v>3109</v>
      </c>
      <c r="K21" s="342"/>
      <c r="L21" s="342"/>
      <c r="M21" s="342"/>
      <c r="N21" s="339"/>
      <c r="O21" s="339">
        <v>2925000</v>
      </c>
      <c r="P21" s="341" t="s">
        <v>3098</v>
      </c>
      <c r="Q21" s="340" t="s">
        <v>3087</v>
      </c>
    </row>
    <row r="22" spans="2:17">
      <c r="B22" s="337" t="s">
        <v>3110</v>
      </c>
      <c r="C22" s="337"/>
      <c r="D22" s="337" t="s">
        <v>2109</v>
      </c>
      <c r="E22" s="337" t="s">
        <v>3092</v>
      </c>
      <c r="F22" s="338">
        <v>44656</v>
      </c>
      <c r="G22" s="339">
        <v>20000</v>
      </c>
      <c r="H22" s="339">
        <v>20000</v>
      </c>
      <c r="I22" s="340" t="s">
        <v>3084</v>
      </c>
      <c r="J22" s="341" t="s">
        <v>3109</v>
      </c>
      <c r="K22" s="342"/>
      <c r="L22" s="342"/>
      <c r="M22" s="342"/>
      <c r="N22" s="339"/>
      <c r="O22" s="339">
        <v>1950000</v>
      </c>
      <c r="P22" s="341" t="s">
        <v>3098</v>
      </c>
      <c r="Q22" s="340" t="s">
        <v>3087</v>
      </c>
    </row>
    <row r="23" spans="2:17">
      <c r="B23" s="337" t="s">
        <v>3111</v>
      </c>
      <c r="C23" s="337"/>
      <c r="D23" s="337" t="s">
        <v>2109</v>
      </c>
      <c r="E23" s="337" t="s">
        <v>3092</v>
      </c>
      <c r="F23" s="338">
        <v>44656</v>
      </c>
      <c r="G23" s="339">
        <v>21200</v>
      </c>
      <c r="H23" s="339">
        <v>21200</v>
      </c>
      <c r="I23" s="340" t="s">
        <v>3084</v>
      </c>
      <c r="J23" s="341" t="s">
        <v>3109</v>
      </c>
      <c r="K23" s="342"/>
      <c r="L23" s="342"/>
      <c r="M23" s="342"/>
      <c r="N23" s="339"/>
      <c r="O23" s="339">
        <v>2067000</v>
      </c>
      <c r="P23" s="341" t="s">
        <v>3098</v>
      </c>
      <c r="Q23" s="340" t="s">
        <v>3087</v>
      </c>
    </row>
    <row r="24" spans="2:17">
      <c r="B24" s="337" t="s">
        <v>3112</v>
      </c>
      <c r="C24" s="337"/>
      <c r="D24" s="337" t="s">
        <v>2109</v>
      </c>
      <c r="E24" s="337" t="s">
        <v>3092</v>
      </c>
      <c r="F24" s="338">
        <v>44656</v>
      </c>
      <c r="G24" s="339">
        <v>28800</v>
      </c>
      <c r="H24" s="339">
        <v>28800</v>
      </c>
      <c r="I24" s="340" t="s">
        <v>3084</v>
      </c>
      <c r="J24" s="341" t="s">
        <v>3109</v>
      </c>
      <c r="K24" s="342"/>
      <c r="L24" s="342"/>
      <c r="M24" s="342"/>
      <c r="N24" s="339"/>
      <c r="O24" s="339">
        <v>2808000</v>
      </c>
      <c r="P24" s="341" t="s">
        <v>3098</v>
      </c>
      <c r="Q24" s="340" t="s">
        <v>3087</v>
      </c>
    </row>
    <row r="25" spans="2:17">
      <c r="B25" s="337" t="s">
        <v>3113</v>
      </c>
      <c r="C25" s="337"/>
      <c r="D25" s="337" t="s">
        <v>2109</v>
      </c>
      <c r="E25" s="337" t="s">
        <v>3092</v>
      </c>
      <c r="F25" s="338">
        <v>44664</v>
      </c>
      <c r="G25" s="339">
        <v>30000</v>
      </c>
      <c r="H25" s="339">
        <v>30000</v>
      </c>
      <c r="I25" s="340" t="s">
        <v>3084</v>
      </c>
      <c r="J25" s="341" t="s">
        <v>3109</v>
      </c>
      <c r="K25" s="342"/>
      <c r="L25" s="342"/>
      <c r="M25" s="342"/>
      <c r="N25" s="339"/>
      <c r="O25" s="339">
        <v>3194400</v>
      </c>
      <c r="P25" s="341" t="s">
        <v>3098</v>
      </c>
      <c r="Q25" s="340" t="s">
        <v>3087</v>
      </c>
    </row>
    <row r="26" spans="2:17">
      <c r="B26" s="337" t="s">
        <v>3114</v>
      </c>
      <c r="C26" s="337"/>
      <c r="D26" s="337" t="s">
        <v>2109</v>
      </c>
      <c r="E26" s="337" t="s">
        <v>3092</v>
      </c>
      <c r="F26" s="338">
        <v>44664</v>
      </c>
      <c r="G26" s="339">
        <v>30000</v>
      </c>
      <c r="H26" s="339">
        <v>30000</v>
      </c>
      <c r="I26" s="340" t="s">
        <v>3084</v>
      </c>
      <c r="J26" s="341" t="s">
        <v>3109</v>
      </c>
      <c r="K26" s="342"/>
      <c r="L26" s="342"/>
      <c r="M26" s="342"/>
      <c r="N26" s="339"/>
      <c r="O26" s="339">
        <v>3194400</v>
      </c>
      <c r="P26" s="341" t="s">
        <v>3098</v>
      </c>
      <c r="Q26" s="340" t="s">
        <v>3087</v>
      </c>
    </row>
    <row r="27" spans="2:17">
      <c r="B27" s="337" t="s">
        <v>3115</v>
      </c>
      <c r="C27" s="337"/>
      <c r="D27" s="337" t="s">
        <v>2109</v>
      </c>
      <c r="E27" s="337" t="s">
        <v>3092</v>
      </c>
      <c r="F27" s="338">
        <v>44664</v>
      </c>
      <c r="G27" s="339">
        <v>30000</v>
      </c>
      <c r="H27" s="339">
        <v>30000</v>
      </c>
      <c r="I27" s="340" t="s">
        <v>3084</v>
      </c>
      <c r="J27" s="341" t="s">
        <v>3109</v>
      </c>
      <c r="K27" s="342"/>
      <c r="L27" s="342"/>
      <c r="M27" s="342"/>
      <c r="N27" s="339"/>
      <c r="O27" s="339">
        <v>3194400</v>
      </c>
      <c r="P27" s="341" t="s">
        <v>3098</v>
      </c>
      <c r="Q27" s="340" t="s">
        <v>3087</v>
      </c>
    </row>
    <row r="28" spans="2:17">
      <c r="B28" s="337" t="s">
        <v>3116</v>
      </c>
      <c r="C28" s="337"/>
      <c r="D28" s="337" t="s">
        <v>2109</v>
      </c>
      <c r="E28" s="337" t="s">
        <v>3092</v>
      </c>
      <c r="F28" s="338">
        <v>44664</v>
      </c>
      <c r="G28" s="339">
        <v>30000</v>
      </c>
      <c r="H28" s="339">
        <v>30000</v>
      </c>
      <c r="I28" s="340" t="s">
        <v>3084</v>
      </c>
      <c r="J28" s="341" t="s">
        <v>3109</v>
      </c>
      <c r="K28" s="342"/>
      <c r="L28" s="342"/>
      <c r="M28" s="342"/>
      <c r="N28" s="339"/>
      <c r="O28" s="339">
        <v>3194400</v>
      </c>
      <c r="P28" s="341" t="s">
        <v>3098</v>
      </c>
      <c r="Q28" s="340" t="s">
        <v>3087</v>
      </c>
    </row>
    <row r="29" spans="2:17">
      <c r="B29" s="337" t="s">
        <v>3117</v>
      </c>
      <c r="C29" s="337"/>
      <c r="D29" s="337" t="s">
        <v>2109</v>
      </c>
      <c r="E29" s="337" t="s">
        <v>3092</v>
      </c>
      <c r="F29" s="338">
        <v>44664</v>
      </c>
      <c r="G29" s="339">
        <v>30000</v>
      </c>
      <c r="H29" s="339">
        <v>30000</v>
      </c>
      <c r="I29" s="340" t="s">
        <v>3084</v>
      </c>
      <c r="J29" s="341" t="s">
        <v>3109</v>
      </c>
      <c r="K29" s="342"/>
      <c r="L29" s="342"/>
      <c r="M29" s="342"/>
      <c r="N29" s="339"/>
      <c r="O29" s="339">
        <v>3194400</v>
      </c>
      <c r="P29" s="341" t="s">
        <v>3098</v>
      </c>
      <c r="Q29" s="340" t="s">
        <v>3087</v>
      </c>
    </row>
    <row r="30" spans="2:17">
      <c r="B30" s="337" t="s">
        <v>3118</v>
      </c>
      <c r="C30" s="337"/>
      <c r="D30" s="337" t="s">
        <v>2109</v>
      </c>
      <c r="E30" s="337" t="s">
        <v>3092</v>
      </c>
      <c r="F30" s="338">
        <v>44664</v>
      </c>
      <c r="G30" s="339">
        <v>30000</v>
      </c>
      <c r="H30" s="339">
        <v>30000</v>
      </c>
      <c r="I30" s="340" t="s">
        <v>3084</v>
      </c>
      <c r="J30" s="341" t="s">
        <v>3109</v>
      </c>
      <c r="K30" s="342"/>
      <c r="L30" s="342"/>
      <c r="M30" s="342"/>
      <c r="N30" s="339"/>
      <c r="O30" s="339">
        <v>3194400</v>
      </c>
      <c r="P30" s="341" t="s">
        <v>3098</v>
      </c>
      <c r="Q30" s="340" t="s">
        <v>3087</v>
      </c>
    </row>
    <row r="31" spans="2:17">
      <c r="B31" s="337" t="s">
        <v>3119</v>
      </c>
      <c r="C31" s="337"/>
      <c r="D31" s="337" t="s">
        <v>2109</v>
      </c>
      <c r="E31" s="337" t="s">
        <v>3092</v>
      </c>
      <c r="F31" s="338">
        <v>44664</v>
      </c>
      <c r="G31" s="339">
        <v>30000</v>
      </c>
      <c r="H31" s="339">
        <v>30000</v>
      </c>
      <c r="I31" s="340" t="s">
        <v>3084</v>
      </c>
      <c r="J31" s="341" t="s">
        <v>3109</v>
      </c>
      <c r="K31" s="342"/>
      <c r="L31" s="342"/>
      <c r="M31" s="342"/>
      <c r="N31" s="339"/>
      <c r="O31" s="339">
        <v>3194400</v>
      </c>
      <c r="P31" s="341" t="s">
        <v>3098</v>
      </c>
      <c r="Q31" s="340" t="s">
        <v>3087</v>
      </c>
    </row>
    <row r="32" spans="2:17">
      <c r="B32" s="337" t="s">
        <v>3120</v>
      </c>
      <c r="C32" s="337"/>
      <c r="D32" s="337" t="s">
        <v>2109</v>
      </c>
      <c r="E32" s="337" t="s">
        <v>3092</v>
      </c>
      <c r="F32" s="338">
        <v>44671</v>
      </c>
      <c r="G32" s="339">
        <v>30000</v>
      </c>
      <c r="H32" s="339">
        <v>30000</v>
      </c>
      <c r="I32" s="340" t="s">
        <v>3084</v>
      </c>
      <c r="J32" s="341" t="s">
        <v>3109</v>
      </c>
      <c r="K32" s="342"/>
      <c r="L32" s="342"/>
      <c r="M32" s="342"/>
      <c r="N32" s="339"/>
      <c r="O32" s="339">
        <v>3194400</v>
      </c>
      <c r="P32" s="341" t="s">
        <v>3121</v>
      </c>
      <c r="Q32" s="340" t="s">
        <v>3087</v>
      </c>
    </row>
    <row r="33" spans="2:17">
      <c r="B33" s="337" t="s">
        <v>3122</v>
      </c>
      <c r="C33" s="337"/>
      <c r="D33" s="337" t="s">
        <v>2109</v>
      </c>
      <c r="E33" s="337" t="s">
        <v>3092</v>
      </c>
      <c r="F33" s="338">
        <v>44671</v>
      </c>
      <c r="G33" s="339">
        <v>30000</v>
      </c>
      <c r="H33" s="339">
        <v>30000</v>
      </c>
      <c r="I33" s="340" t="s">
        <v>3084</v>
      </c>
      <c r="J33" s="341" t="s">
        <v>3109</v>
      </c>
      <c r="K33" s="342"/>
      <c r="L33" s="342"/>
      <c r="M33" s="342"/>
      <c r="N33" s="339"/>
      <c r="O33" s="339">
        <v>3194400</v>
      </c>
      <c r="P33" s="341" t="s">
        <v>3121</v>
      </c>
      <c r="Q33" s="340" t="s">
        <v>3087</v>
      </c>
    </row>
    <row r="34" spans="2:17">
      <c r="B34" s="337" t="s">
        <v>3123</v>
      </c>
      <c r="C34" s="337"/>
      <c r="D34" s="337" t="s">
        <v>2109</v>
      </c>
      <c r="E34" s="337" t="s">
        <v>3092</v>
      </c>
      <c r="F34" s="338">
        <v>44671</v>
      </c>
      <c r="G34" s="339">
        <v>30000</v>
      </c>
      <c r="H34" s="339">
        <v>30000</v>
      </c>
      <c r="I34" s="340" t="s">
        <v>3084</v>
      </c>
      <c r="J34" s="341" t="s">
        <v>3109</v>
      </c>
      <c r="K34" s="342"/>
      <c r="L34" s="342"/>
      <c r="M34" s="342"/>
      <c r="N34" s="339"/>
      <c r="O34" s="339">
        <v>3194400</v>
      </c>
      <c r="P34" s="341" t="s">
        <v>3121</v>
      </c>
      <c r="Q34" s="340" t="s">
        <v>3087</v>
      </c>
    </row>
    <row r="35" spans="2:17">
      <c r="B35" s="337" t="s">
        <v>3124</v>
      </c>
      <c r="C35" s="337"/>
      <c r="D35" s="337" t="s">
        <v>2109</v>
      </c>
      <c r="E35" s="337" t="s">
        <v>3092</v>
      </c>
      <c r="F35" s="338">
        <v>44671</v>
      </c>
      <c r="G35" s="339">
        <v>9000</v>
      </c>
      <c r="H35" s="339">
        <v>9000</v>
      </c>
      <c r="I35" s="340" t="s">
        <v>3084</v>
      </c>
      <c r="J35" s="341" t="s">
        <v>3109</v>
      </c>
      <c r="K35" s="342"/>
      <c r="L35" s="342"/>
      <c r="M35" s="342"/>
      <c r="N35" s="339"/>
      <c r="O35" s="339">
        <v>877500</v>
      </c>
      <c r="P35" s="341" t="s">
        <v>3098</v>
      </c>
      <c r="Q35" s="340" t="s">
        <v>3087</v>
      </c>
    </row>
    <row r="36" spans="2:17">
      <c r="B36" s="337" t="s">
        <v>3125</v>
      </c>
      <c r="C36" s="337"/>
      <c r="D36" s="337" t="s">
        <v>2109</v>
      </c>
      <c r="E36" s="337" t="s">
        <v>3092</v>
      </c>
      <c r="F36" s="338">
        <v>44671</v>
      </c>
      <c r="G36" s="339">
        <v>30000</v>
      </c>
      <c r="H36" s="339">
        <v>30000</v>
      </c>
      <c r="I36" s="340" t="s">
        <v>3084</v>
      </c>
      <c r="J36" s="341" t="s">
        <v>3109</v>
      </c>
      <c r="K36" s="342"/>
      <c r="L36" s="342"/>
      <c r="M36" s="342"/>
      <c r="N36" s="339"/>
      <c r="O36" s="339">
        <v>2925000</v>
      </c>
      <c r="P36" s="341" t="s">
        <v>3098</v>
      </c>
      <c r="Q36" s="340" t="s">
        <v>3087</v>
      </c>
    </row>
    <row r="37" spans="2:17">
      <c r="B37" s="337" t="s">
        <v>3126</v>
      </c>
      <c r="C37" s="337"/>
      <c r="D37" s="337" t="s">
        <v>2109</v>
      </c>
      <c r="E37" s="337" t="s">
        <v>3092</v>
      </c>
      <c r="F37" s="338">
        <v>44671</v>
      </c>
      <c r="G37" s="339">
        <v>30000</v>
      </c>
      <c r="H37" s="339">
        <v>30000</v>
      </c>
      <c r="I37" s="340" t="s">
        <v>3084</v>
      </c>
      <c r="J37" s="341" t="s">
        <v>3109</v>
      </c>
      <c r="K37" s="342"/>
      <c r="L37" s="342"/>
      <c r="M37" s="342"/>
      <c r="N37" s="339"/>
      <c r="O37" s="339">
        <v>2925000</v>
      </c>
      <c r="P37" s="341" t="s">
        <v>3098</v>
      </c>
      <c r="Q37" s="340" t="s">
        <v>3087</v>
      </c>
    </row>
    <row r="38" spans="2:17">
      <c r="B38" s="337" t="s">
        <v>3127</v>
      </c>
      <c r="C38" s="337"/>
      <c r="D38" s="337" t="s">
        <v>2109</v>
      </c>
      <c r="E38" s="337" t="s">
        <v>3092</v>
      </c>
      <c r="F38" s="338">
        <v>44671</v>
      </c>
      <c r="G38" s="339">
        <v>30000</v>
      </c>
      <c r="H38" s="339">
        <v>30000</v>
      </c>
      <c r="I38" s="340" t="s">
        <v>3084</v>
      </c>
      <c r="J38" s="341" t="s">
        <v>3109</v>
      </c>
      <c r="K38" s="342"/>
      <c r="L38" s="342"/>
      <c r="M38" s="342"/>
      <c r="N38" s="339"/>
      <c r="O38" s="339">
        <v>2925000</v>
      </c>
      <c r="P38" s="341" t="s">
        <v>3098</v>
      </c>
      <c r="Q38" s="340" t="s">
        <v>3087</v>
      </c>
    </row>
    <row r="39" spans="2:17">
      <c r="B39" s="337" t="s">
        <v>3128</v>
      </c>
      <c r="C39" s="337"/>
      <c r="D39" s="337" t="s">
        <v>2109</v>
      </c>
      <c r="E39" s="337" t="s">
        <v>3092</v>
      </c>
      <c r="F39" s="338">
        <v>44671</v>
      </c>
      <c r="G39" s="339">
        <v>30000</v>
      </c>
      <c r="H39" s="339">
        <v>30000</v>
      </c>
      <c r="I39" s="340" t="s">
        <v>3084</v>
      </c>
      <c r="J39" s="341" t="s">
        <v>3109</v>
      </c>
      <c r="K39" s="342"/>
      <c r="L39" s="342"/>
      <c r="M39" s="342"/>
      <c r="N39" s="339"/>
      <c r="O39" s="339">
        <v>2925000</v>
      </c>
      <c r="P39" s="341" t="s">
        <v>3098</v>
      </c>
      <c r="Q39" s="340" t="s">
        <v>3087</v>
      </c>
    </row>
    <row r="40" spans="2:17">
      <c r="B40" s="337" t="s">
        <v>3129</v>
      </c>
      <c r="C40" s="337"/>
      <c r="D40" s="337" t="s">
        <v>2109</v>
      </c>
      <c r="E40" s="337" t="s">
        <v>3092</v>
      </c>
      <c r="F40" s="338">
        <v>44671</v>
      </c>
      <c r="G40" s="339">
        <v>30000</v>
      </c>
      <c r="H40" s="339">
        <v>30000</v>
      </c>
      <c r="I40" s="340" t="s">
        <v>3084</v>
      </c>
      <c r="J40" s="341" t="s">
        <v>3109</v>
      </c>
      <c r="K40" s="342"/>
      <c r="L40" s="342"/>
      <c r="M40" s="342"/>
      <c r="N40" s="339"/>
      <c r="O40" s="339">
        <v>2925000</v>
      </c>
      <c r="P40" s="341" t="s">
        <v>3098</v>
      </c>
      <c r="Q40" s="340" t="s">
        <v>3087</v>
      </c>
    </row>
    <row r="41" spans="2:17">
      <c r="B41" s="337" t="s">
        <v>3130</v>
      </c>
      <c r="C41" s="337"/>
      <c r="D41" s="337" t="s">
        <v>2109</v>
      </c>
      <c r="E41" s="337" t="s">
        <v>3092</v>
      </c>
      <c r="F41" s="338">
        <v>44671</v>
      </c>
      <c r="G41" s="339">
        <v>30000</v>
      </c>
      <c r="H41" s="339">
        <v>30000</v>
      </c>
      <c r="I41" s="340" t="s">
        <v>3084</v>
      </c>
      <c r="J41" s="341" t="s">
        <v>3109</v>
      </c>
      <c r="K41" s="342"/>
      <c r="L41" s="342"/>
      <c r="M41" s="342"/>
      <c r="N41" s="339"/>
      <c r="O41" s="339">
        <v>2925000</v>
      </c>
      <c r="P41" s="341" t="s">
        <v>3098</v>
      </c>
      <c r="Q41" s="340" t="s">
        <v>3087</v>
      </c>
    </row>
    <row r="42" spans="2:17">
      <c r="B42" s="337" t="s">
        <v>3131</v>
      </c>
      <c r="C42" s="337"/>
      <c r="D42" s="337" t="s">
        <v>2109</v>
      </c>
      <c r="E42" s="337" t="s">
        <v>3092</v>
      </c>
      <c r="F42" s="338">
        <v>44671</v>
      </c>
      <c r="G42" s="339">
        <v>30000</v>
      </c>
      <c r="H42" s="339">
        <v>30000</v>
      </c>
      <c r="I42" s="340" t="s">
        <v>3084</v>
      </c>
      <c r="J42" s="341" t="s">
        <v>3109</v>
      </c>
      <c r="K42" s="342"/>
      <c r="L42" s="342"/>
      <c r="M42" s="342"/>
      <c r="N42" s="339"/>
      <c r="O42" s="339">
        <v>2925000</v>
      </c>
      <c r="P42" s="341" t="s">
        <v>3098</v>
      </c>
      <c r="Q42" s="340" t="s">
        <v>3087</v>
      </c>
    </row>
    <row r="43" spans="2:17">
      <c r="B43" s="337" t="s">
        <v>3132</v>
      </c>
      <c r="C43" s="337"/>
      <c r="D43" s="337" t="s">
        <v>2109</v>
      </c>
      <c r="E43" s="337" t="s">
        <v>2110</v>
      </c>
      <c r="F43" s="338">
        <v>44673</v>
      </c>
      <c r="G43" s="339">
        <v>30000</v>
      </c>
      <c r="H43" s="339">
        <v>30000</v>
      </c>
      <c r="I43" s="340" t="s">
        <v>3084</v>
      </c>
      <c r="J43" s="341" t="s">
        <v>3109</v>
      </c>
      <c r="K43" s="342"/>
      <c r="L43" s="342"/>
      <c r="M43" s="342"/>
      <c r="N43" s="339"/>
      <c r="O43" s="339">
        <v>5324000</v>
      </c>
      <c r="P43" s="341" t="s">
        <v>3133</v>
      </c>
      <c r="Q43" s="340" t="s">
        <v>3087</v>
      </c>
    </row>
    <row r="44" spans="2:17">
      <c r="B44" s="337" t="s">
        <v>3134</v>
      </c>
      <c r="C44" s="337"/>
      <c r="D44" s="337" t="s">
        <v>2109</v>
      </c>
      <c r="E44" s="337" t="s">
        <v>2110</v>
      </c>
      <c r="F44" s="338">
        <v>44673</v>
      </c>
      <c r="G44" s="339">
        <v>30000</v>
      </c>
      <c r="H44" s="339">
        <v>30000</v>
      </c>
      <c r="I44" s="340" t="s">
        <v>3084</v>
      </c>
      <c r="J44" s="341" t="s">
        <v>3109</v>
      </c>
      <c r="K44" s="342"/>
      <c r="L44" s="342"/>
      <c r="M44" s="342"/>
      <c r="N44" s="339"/>
      <c r="O44" s="339">
        <v>5324000</v>
      </c>
      <c r="P44" s="341" t="s">
        <v>3133</v>
      </c>
      <c r="Q44" s="340" t="s">
        <v>3087</v>
      </c>
    </row>
    <row r="45" spans="2:17">
      <c r="B45" s="337" t="s">
        <v>3135</v>
      </c>
      <c r="C45" s="337"/>
      <c r="D45" s="337" t="s">
        <v>2109</v>
      </c>
      <c r="E45" s="337" t="s">
        <v>3092</v>
      </c>
      <c r="F45" s="338">
        <v>44676</v>
      </c>
      <c r="G45" s="339">
        <v>30000</v>
      </c>
      <c r="H45" s="339">
        <v>30000</v>
      </c>
      <c r="I45" s="340" t="s">
        <v>3084</v>
      </c>
      <c r="J45" s="341" t="s">
        <v>3109</v>
      </c>
      <c r="K45" s="342"/>
      <c r="L45" s="342"/>
      <c r="M45" s="342"/>
      <c r="N45" s="339"/>
      <c r="O45" s="339">
        <v>3194400</v>
      </c>
      <c r="P45" s="341" t="s">
        <v>3136</v>
      </c>
      <c r="Q45" s="340" t="s">
        <v>3087</v>
      </c>
    </row>
    <row r="46" spans="2:17">
      <c r="B46" s="337" t="s">
        <v>3137</v>
      </c>
      <c r="C46" s="337"/>
      <c r="D46" s="337" t="s">
        <v>2109</v>
      </c>
      <c r="E46" s="337" t="s">
        <v>3092</v>
      </c>
      <c r="F46" s="338">
        <v>44676</v>
      </c>
      <c r="G46" s="339">
        <v>30000</v>
      </c>
      <c r="H46" s="339">
        <v>30000</v>
      </c>
      <c r="I46" s="340" t="s">
        <v>3084</v>
      </c>
      <c r="J46" s="341" t="s">
        <v>3109</v>
      </c>
      <c r="K46" s="342"/>
      <c r="L46" s="342"/>
      <c r="M46" s="342"/>
      <c r="N46" s="339"/>
      <c r="O46" s="339">
        <v>3194400</v>
      </c>
      <c r="P46" s="341" t="s">
        <v>3136</v>
      </c>
      <c r="Q46" s="340" t="s">
        <v>3087</v>
      </c>
    </row>
    <row r="47" spans="2:17">
      <c r="B47" s="337" t="s">
        <v>3138</v>
      </c>
      <c r="C47" s="337"/>
      <c r="D47" s="337" t="s">
        <v>2109</v>
      </c>
      <c r="E47" s="337" t="s">
        <v>3092</v>
      </c>
      <c r="F47" s="338">
        <v>44676</v>
      </c>
      <c r="G47" s="339">
        <v>30000</v>
      </c>
      <c r="H47" s="339">
        <v>30000</v>
      </c>
      <c r="I47" s="340" t="s">
        <v>3084</v>
      </c>
      <c r="J47" s="341" t="s">
        <v>3109</v>
      </c>
      <c r="K47" s="342"/>
      <c r="L47" s="342"/>
      <c r="M47" s="342"/>
      <c r="N47" s="339"/>
      <c r="O47" s="339">
        <v>3194400</v>
      </c>
      <c r="P47" s="341" t="s">
        <v>3136</v>
      </c>
      <c r="Q47" s="340" t="s">
        <v>3087</v>
      </c>
    </row>
    <row r="48" spans="2:17">
      <c r="B48" s="337" t="s">
        <v>3139</v>
      </c>
      <c r="C48" s="337"/>
      <c r="D48" s="337" t="s">
        <v>2109</v>
      </c>
      <c r="E48" s="337" t="s">
        <v>3092</v>
      </c>
      <c r="F48" s="338">
        <v>44676</v>
      </c>
      <c r="G48" s="339">
        <v>15000</v>
      </c>
      <c r="H48" s="339">
        <v>15000</v>
      </c>
      <c r="I48" s="340" t="s">
        <v>3084</v>
      </c>
      <c r="J48" s="341" t="s">
        <v>3109</v>
      </c>
      <c r="K48" s="342"/>
      <c r="L48" s="342"/>
      <c r="M48" s="342"/>
      <c r="N48" s="339"/>
      <c r="O48" s="339">
        <v>1597200</v>
      </c>
      <c r="P48" s="341" t="s">
        <v>3136</v>
      </c>
      <c r="Q48" s="340" t="s">
        <v>3087</v>
      </c>
    </row>
    <row r="49" spans="2:17">
      <c r="B49" s="337" t="s">
        <v>3140</v>
      </c>
      <c r="C49" s="337"/>
      <c r="D49" s="337" t="s">
        <v>2109</v>
      </c>
      <c r="E49" s="337" t="s">
        <v>3092</v>
      </c>
      <c r="F49" s="338">
        <v>44676</v>
      </c>
      <c r="G49" s="339">
        <v>25000</v>
      </c>
      <c r="H49" s="339">
        <v>25000</v>
      </c>
      <c r="I49" s="340" t="s">
        <v>3084</v>
      </c>
      <c r="J49" s="341" t="s">
        <v>3109</v>
      </c>
      <c r="K49" s="342"/>
      <c r="L49" s="342"/>
      <c r="M49" s="342"/>
      <c r="N49" s="339"/>
      <c r="O49" s="339">
        <v>2662000</v>
      </c>
      <c r="P49" s="341" t="s">
        <v>3141</v>
      </c>
      <c r="Q49" s="340" t="s">
        <v>3087</v>
      </c>
    </row>
    <row r="50" spans="2:17">
      <c r="B50" s="337" t="s">
        <v>3142</v>
      </c>
      <c r="C50" s="337"/>
      <c r="D50" s="337" t="s">
        <v>2109</v>
      </c>
      <c r="E50" s="337" t="s">
        <v>3092</v>
      </c>
      <c r="F50" s="338">
        <v>44676</v>
      </c>
      <c r="G50" s="339">
        <v>25000</v>
      </c>
      <c r="H50" s="339">
        <v>25000</v>
      </c>
      <c r="I50" s="340" t="s">
        <v>3084</v>
      </c>
      <c r="J50" s="341" t="s">
        <v>3109</v>
      </c>
      <c r="K50" s="342"/>
      <c r="L50" s="342"/>
      <c r="M50" s="342"/>
      <c r="N50" s="339"/>
      <c r="O50" s="339">
        <v>2662000</v>
      </c>
      <c r="P50" s="341" t="s">
        <v>3141</v>
      </c>
      <c r="Q50" s="340" t="s">
        <v>3087</v>
      </c>
    </row>
    <row r="51" spans="2:17">
      <c r="B51" s="337" t="s">
        <v>3143</v>
      </c>
      <c r="C51" s="337"/>
      <c r="D51" s="337" t="s">
        <v>2109</v>
      </c>
      <c r="E51" s="337" t="s">
        <v>3092</v>
      </c>
      <c r="F51" s="338">
        <v>44677</v>
      </c>
      <c r="G51" s="339">
        <v>30000</v>
      </c>
      <c r="H51" s="339">
        <v>30000</v>
      </c>
      <c r="I51" s="340" t="s">
        <v>3084</v>
      </c>
      <c r="J51" s="341" t="s">
        <v>3109</v>
      </c>
      <c r="K51" s="342"/>
      <c r="L51" s="342"/>
      <c r="M51" s="342"/>
      <c r="N51" s="339"/>
      <c r="O51" s="339">
        <v>3194400</v>
      </c>
      <c r="P51" s="341" t="s">
        <v>3133</v>
      </c>
      <c r="Q51" s="340" t="s">
        <v>3087</v>
      </c>
    </row>
    <row r="52" spans="2:17">
      <c r="B52" s="337" t="s">
        <v>3144</v>
      </c>
      <c r="C52" s="337"/>
      <c r="D52" s="337" t="s">
        <v>2109</v>
      </c>
      <c r="E52" s="337" t="s">
        <v>3092</v>
      </c>
      <c r="F52" s="338">
        <v>44677</v>
      </c>
      <c r="G52" s="339">
        <v>30000</v>
      </c>
      <c r="H52" s="339">
        <v>30000</v>
      </c>
      <c r="I52" s="340" t="s">
        <v>3084</v>
      </c>
      <c r="J52" s="341" t="s">
        <v>3109</v>
      </c>
      <c r="K52" s="342"/>
      <c r="L52" s="342"/>
      <c r="M52" s="342"/>
      <c r="N52" s="339"/>
      <c r="O52" s="339">
        <v>3194400</v>
      </c>
      <c r="P52" s="341" t="s">
        <v>3133</v>
      </c>
      <c r="Q52" s="340" t="s">
        <v>3087</v>
      </c>
    </row>
    <row r="53" spans="2:17">
      <c r="B53" s="337" t="s">
        <v>3145</v>
      </c>
      <c r="C53" s="337"/>
      <c r="D53" s="337" t="s">
        <v>2109</v>
      </c>
      <c r="E53" s="337" t="s">
        <v>3092</v>
      </c>
      <c r="F53" s="338">
        <v>44677</v>
      </c>
      <c r="G53" s="339">
        <v>30000</v>
      </c>
      <c r="H53" s="339">
        <v>30000</v>
      </c>
      <c r="I53" s="340" t="s">
        <v>3084</v>
      </c>
      <c r="J53" s="341" t="s">
        <v>3109</v>
      </c>
      <c r="K53" s="342"/>
      <c r="L53" s="342"/>
      <c r="M53" s="342"/>
      <c r="N53" s="339"/>
      <c r="O53" s="339">
        <v>3194400</v>
      </c>
      <c r="P53" s="341" t="s">
        <v>3133</v>
      </c>
      <c r="Q53" s="340" t="s">
        <v>3087</v>
      </c>
    </row>
    <row r="54" spans="2:17">
      <c r="B54" s="337" t="s">
        <v>3146</v>
      </c>
      <c r="C54" s="337"/>
      <c r="D54" s="337" t="s">
        <v>2109</v>
      </c>
      <c r="E54" s="337" t="s">
        <v>3092</v>
      </c>
      <c r="F54" s="338">
        <v>44677</v>
      </c>
      <c r="G54" s="339">
        <v>30000</v>
      </c>
      <c r="H54" s="339">
        <v>30000</v>
      </c>
      <c r="I54" s="340" t="s">
        <v>3084</v>
      </c>
      <c r="J54" s="341" t="s">
        <v>3109</v>
      </c>
      <c r="K54" s="342"/>
      <c r="L54" s="342"/>
      <c r="M54" s="342"/>
      <c r="N54" s="339"/>
      <c r="O54" s="339">
        <v>3194400</v>
      </c>
      <c r="P54" s="341" t="s">
        <v>3133</v>
      </c>
      <c r="Q54" s="340" t="s">
        <v>3087</v>
      </c>
    </row>
    <row r="55" spans="2:17">
      <c r="B55" s="337" t="s">
        <v>3147</v>
      </c>
      <c r="C55" s="337"/>
      <c r="D55" s="337" t="s">
        <v>2109</v>
      </c>
      <c r="E55" s="337" t="s">
        <v>3092</v>
      </c>
      <c r="F55" s="338">
        <v>44677</v>
      </c>
      <c r="G55" s="339">
        <v>30000</v>
      </c>
      <c r="H55" s="339">
        <v>30000</v>
      </c>
      <c r="I55" s="340" t="s">
        <v>3084</v>
      </c>
      <c r="J55" s="341" t="s">
        <v>3109</v>
      </c>
      <c r="K55" s="342"/>
      <c r="L55" s="342"/>
      <c r="M55" s="342"/>
      <c r="N55" s="339"/>
      <c r="O55" s="339">
        <v>3194400</v>
      </c>
      <c r="P55" s="341" t="s">
        <v>3133</v>
      </c>
      <c r="Q55" s="340" t="s">
        <v>3087</v>
      </c>
    </row>
    <row r="56" spans="2:17">
      <c r="B56" s="337" t="s">
        <v>3148</v>
      </c>
      <c r="C56" s="337"/>
      <c r="D56" s="337" t="s">
        <v>2109</v>
      </c>
      <c r="E56" s="337" t="s">
        <v>3092</v>
      </c>
      <c r="F56" s="338">
        <v>44677</v>
      </c>
      <c r="G56" s="339">
        <v>30000</v>
      </c>
      <c r="H56" s="339">
        <v>30000</v>
      </c>
      <c r="I56" s="340" t="s">
        <v>3084</v>
      </c>
      <c r="J56" s="341" t="s">
        <v>3109</v>
      </c>
      <c r="K56" s="342"/>
      <c r="L56" s="342"/>
      <c r="M56" s="342"/>
      <c r="N56" s="339"/>
      <c r="O56" s="339">
        <v>3194400</v>
      </c>
      <c r="P56" s="341" t="s">
        <v>3121</v>
      </c>
      <c r="Q56" s="340" t="s">
        <v>3087</v>
      </c>
    </row>
    <row r="57" spans="2:17">
      <c r="B57" s="337" t="s">
        <v>3149</v>
      </c>
      <c r="C57" s="337"/>
      <c r="D57" s="337" t="s">
        <v>2109</v>
      </c>
      <c r="E57" s="337" t="s">
        <v>3092</v>
      </c>
      <c r="F57" s="338">
        <v>44677</v>
      </c>
      <c r="G57" s="339">
        <v>30000</v>
      </c>
      <c r="H57" s="339">
        <v>30000</v>
      </c>
      <c r="I57" s="340" t="s">
        <v>3084</v>
      </c>
      <c r="J57" s="341" t="s">
        <v>3109</v>
      </c>
      <c r="K57" s="342"/>
      <c r="L57" s="342"/>
      <c r="M57" s="342"/>
      <c r="N57" s="339"/>
      <c r="O57" s="339">
        <v>3194400</v>
      </c>
      <c r="P57" s="341" t="s">
        <v>3121</v>
      </c>
      <c r="Q57" s="340" t="s">
        <v>3087</v>
      </c>
    </row>
    <row r="58" spans="2:17">
      <c r="B58" s="337" t="s">
        <v>3150</v>
      </c>
      <c r="C58" s="337"/>
      <c r="D58" s="337" t="s">
        <v>2109</v>
      </c>
      <c r="E58" s="337" t="s">
        <v>3092</v>
      </c>
      <c r="F58" s="338">
        <v>44677</v>
      </c>
      <c r="G58" s="339">
        <v>30000</v>
      </c>
      <c r="H58" s="339">
        <v>30000</v>
      </c>
      <c r="I58" s="340" t="s">
        <v>3084</v>
      </c>
      <c r="J58" s="341" t="s">
        <v>3109</v>
      </c>
      <c r="K58" s="342"/>
      <c r="L58" s="342"/>
      <c r="M58" s="342"/>
      <c r="N58" s="339"/>
      <c r="O58" s="339">
        <v>3194400</v>
      </c>
      <c r="P58" s="341" t="s">
        <v>3121</v>
      </c>
      <c r="Q58" s="340" t="s">
        <v>3087</v>
      </c>
    </row>
    <row r="59" spans="2:17">
      <c r="B59" s="337" t="s">
        <v>3151</v>
      </c>
      <c r="C59" s="337"/>
      <c r="D59" s="337" t="s">
        <v>2109</v>
      </c>
      <c r="E59" s="337" t="s">
        <v>3092</v>
      </c>
      <c r="F59" s="338">
        <v>44677</v>
      </c>
      <c r="G59" s="339">
        <v>30000</v>
      </c>
      <c r="H59" s="339">
        <v>30000</v>
      </c>
      <c r="I59" s="340" t="s">
        <v>3084</v>
      </c>
      <c r="J59" s="341" t="s">
        <v>3109</v>
      </c>
      <c r="K59" s="342"/>
      <c r="L59" s="342"/>
      <c r="M59" s="342"/>
      <c r="N59" s="339"/>
      <c r="O59" s="339">
        <v>3194400</v>
      </c>
      <c r="P59" s="341" t="s">
        <v>3121</v>
      </c>
      <c r="Q59" s="340" t="s">
        <v>3087</v>
      </c>
    </row>
    <row r="60" spans="2:17">
      <c r="B60" s="337" t="s">
        <v>3152</v>
      </c>
      <c r="C60" s="337"/>
      <c r="D60" s="337" t="s">
        <v>2109</v>
      </c>
      <c r="E60" s="337" t="s">
        <v>3092</v>
      </c>
      <c r="F60" s="338">
        <v>44679</v>
      </c>
      <c r="G60" s="339">
        <v>25000</v>
      </c>
      <c r="H60" s="339">
        <v>25000</v>
      </c>
      <c r="I60" s="340" t="s">
        <v>3084</v>
      </c>
      <c r="J60" s="341" t="s">
        <v>3109</v>
      </c>
      <c r="K60" s="342"/>
      <c r="L60" s="342"/>
      <c r="M60" s="342"/>
      <c r="N60" s="339"/>
      <c r="O60" s="339">
        <v>2662000</v>
      </c>
      <c r="P60" s="341" t="s">
        <v>3153</v>
      </c>
      <c r="Q60" s="340" t="s">
        <v>3087</v>
      </c>
    </row>
    <row r="61" spans="2:17">
      <c r="B61" s="337" t="s">
        <v>3154</v>
      </c>
      <c r="C61" s="337"/>
      <c r="D61" s="337" t="s">
        <v>2109</v>
      </c>
      <c r="E61" s="337" t="s">
        <v>3092</v>
      </c>
      <c r="F61" s="338">
        <v>44679</v>
      </c>
      <c r="G61" s="339">
        <v>25000</v>
      </c>
      <c r="H61" s="339">
        <v>25000</v>
      </c>
      <c r="I61" s="340" t="s">
        <v>3084</v>
      </c>
      <c r="J61" s="341" t="s">
        <v>3109</v>
      </c>
      <c r="K61" s="342"/>
      <c r="L61" s="342"/>
      <c r="M61" s="342"/>
      <c r="N61" s="339"/>
      <c r="O61" s="339">
        <v>2662000</v>
      </c>
      <c r="P61" s="341" t="s">
        <v>3153</v>
      </c>
      <c r="Q61" s="340" t="s">
        <v>3087</v>
      </c>
    </row>
    <row r="62" spans="2:17">
      <c r="B62" s="337" t="s">
        <v>3155</v>
      </c>
      <c r="C62" s="337"/>
      <c r="D62" s="337" t="s">
        <v>2109</v>
      </c>
      <c r="E62" s="337" t="s">
        <v>3092</v>
      </c>
      <c r="F62" s="338">
        <v>44679</v>
      </c>
      <c r="G62" s="339">
        <v>25000</v>
      </c>
      <c r="H62" s="339">
        <v>25000</v>
      </c>
      <c r="I62" s="340" t="s">
        <v>3084</v>
      </c>
      <c r="J62" s="341" t="s">
        <v>3109</v>
      </c>
      <c r="K62" s="342"/>
      <c r="L62" s="342"/>
      <c r="M62" s="342"/>
      <c r="N62" s="339"/>
      <c r="O62" s="339">
        <v>2662000</v>
      </c>
      <c r="P62" s="341" t="s">
        <v>3153</v>
      </c>
      <c r="Q62" s="340" t="s">
        <v>3087</v>
      </c>
    </row>
    <row r="63" spans="2:17">
      <c r="B63" s="337" t="s">
        <v>3156</v>
      </c>
      <c r="C63" s="337"/>
      <c r="D63" s="337" t="s">
        <v>2109</v>
      </c>
      <c r="E63" s="337" t="s">
        <v>3092</v>
      </c>
      <c r="F63" s="338">
        <v>44699</v>
      </c>
      <c r="G63" s="339">
        <v>30000</v>
      </c>
      <c r="H63" s="339">
        <v>30000</v>
      </c>
      <c r="I63" s="340" t="s">
        <v>3084</v>
      </c>
      <c r="J63" s="341" t="s">
        <v>3109</v>
      </c>
      <c r="K63" s="342"/>
      <c r="L63" s="342"/>
      <c r="M63" s="342"/>
      <c r="N63" s="339"/>
      <c r="O63" s="339">
        <v>3194400</v>
      </c>
      <c r="P63" s="341" t="s">
        <v>3136</v>
      </c>
      <c r="Q63" s="340" t="s">
        <v>3087</v>
      </c>
    </row>
    <row r="64" spans="2:17">
      <c r="B64" s="337" t="s">
        <v>3157</v>
      </c>
      <c r="C64" s="337"/>
      <c r="D64" s="337" t="s">
        <v>2109</v>
      </c>
      <c r="E64" s="337" t="s">
        <v>3092</v>
      </c>
      <c r="F64" s="338">
        <v>44699</v>
      </c>
      <c r="G64" s="339">
        <v>25000</v>
      </c>
      <c r="H64" s="339">
        <v>25000</v>
      </c>
      <c r="I64" s="340" t="s">
        <v>3084</v>
      </c>
      <c r="J64" s="341" t="s">
        <v>3109</v>
      </c>
      <c r="K64" s="342"/>
      <c r="L64" s="342"/>
      <c r="M64" s="342"/>
      <c r="N64" s="339"/>
      <c r="O64" s="339">
        <v>2662000</v>
      </c>
      <c r="P64" s="341" t="s">
        <v>3136</v>
      </c>
      <c r="Q64" s="340" t="s">
        <v>3087</v>
      </c>
    </row>
    <row r="65" spans="2:17">
      <c r="B65" s="337" t="s">
        <v>3158</v>
      </c>
      <c r="C65" s="337"/>
      <c r="D65" s="337" t="s">
        <v>2109</v>
      </c>
      <c r="E65" s="337" t="s">
        <v>3092</v>
      </c>
      <c r="F65" s="338">
        <v>44699</v>
      </c>
      <c r="G65" s="339">
        <v>25000</v>
      </c>
      <c r="H65" s="339">
        <v>25000</v>
      </c>
      <c r="I65" s="340" t="s">
        <v>3084</v>
      </c>
      <c r="J65" s="341" t="s">
        <v>3109</v>
      </c>
      <c r="K65" s="342"/>
      <c r="L65" s="342"/>
      <c r="M65" s="342"/>
      <c r="N65" s="339"/>
      <c r="O65" s="339">
        <v>2662000</v>
      </c>
      <c r="P65" s="341" t="s">
        <v>3136</v>
      </c>
      <c r="Q65" s="340" t="s">
        <v>3087</v>
      </c>
    </row>
    <row r="66" spans="2:17">
      <c r="B66" s="337" t="s">
        <v>3159</v>
      </c>
      <c r="C66" s="337"/>
      <c r="D66" s="337" t="s">
        <v>2109</v>
      </c>
      <c r="E66" s="337" t="s">
        <v>3092</v>
      </c>
      <c r="F66" s="338">
        <v>44699</v>
      </c>
      <c r="G66" s="339">
        <v>30000</v>
      </c>
      <c r="H66" s="339">
        <v>30000</v>
      </c>
      <c r="I66" s="340" t="s">
        <v>3084</v>
      </c>
      <c r="J66" s="341" t="s">
        <v>3109</v>
      </c>
      <c r="K66" s="342"/>
      <c r="L66" s="342"/>
      <c r="M66" s="342"/>
      <c r="N66" s="339"/>
      <c r="O66" s="339">
        <v>3194400</v>
      </c>
      <c r="P66" s="341" t="s">
        <v>3093</v>
      </c>
      <c r="Q66" s="340" t="s">
        <v>3087</v>
      </c>
    </row>
    <row r="67" spans="2:17">
      <c r="B67" s="337" t="s">
        <v>3160</v>
      </c>
      <c r="C67" s="337"/>
      <c r="D67" s="337" t="s">
        <v>2109</v>
      </c>
      <c r="E67" s="337" t="s">
        <v>3092</v>
      </c>
      <c r="F67" s="338">
        <v>44699</v>
      </c>
      <c r="G67" s="339">
        <v>30000</v>
      </c>
      <c r="H67" s="339">
        <v>30000</v>
      </c>
      <c r="I67" s="340" t="s">
        <v>3084</v>
      </c>
      <c r="J67" s="341" t="s">
        <v>3109</v>
      </c>
      <c r="K67" s="342"/>
      <c r="L67" s="342"/>
      <c r="M67" s="342"/>
      <c r="N67" s="339"/>
      <c r="O67" s="339">
        <v>3194400</v>
      </c>
      <c r="P67" s="341" t="s">
        <v>3093</v>
      </c>
      <c r="Q67" s="340" t="s">
        <v>3087</v>
      </c>
    </row>
    <row r="68" spans="2:17">
      <c r="B68" s="337" t="s">
        <v>3161</v>
      </c>
      <c r="C68" s="337"/>
      <c r="D68" s="337" t="s">
        <v>2109</v>
      </c>
      <c r="E68" s="337" t="s">
        <v>3092</v>
      </c>
      <c r="F68" s="338">
        <v>44699</v>
      </c>
      <c r="G68" s="339">
        <v>30000</v>
      </c>
      <c r="H68" s="339">
        <v>30000</v>
      </c>
      <c r="I68" s="340" t="s">
        <v>3084</v>
      </c>
      <c r="J68" s="341" t="s">
        <v>3109</v>
      </c>
      <c r="K68" s="342"/>
      <c r="L68" s="342"/>
      <c r="M68" s="342"/>
      <c r="N68" s="339"/>
      <c r="O68" s="339">
        <v>3194400</v>
      </c>
      <c r="P68" s="341" t="s">
        <v>3093</v>
      </c>
      <c r="Q68" s="340" t="s">
        <v>3087</v>
      </c>
    </row>
    <row r="69" spans="2:17">
      <c r="B69" s="337" t="s">
        <v>3162</v>
      </c>
      <c r="C69" s="337"/>
      <c r="D69" s="337" t="s">
        <v>2109</v>
      </c>
      <c r="E69" s="337" t="s">
        <v>3092</v>
      </c>
      <c r="F69" s="338">
        <v>44699</v>
      </c>
      <c r="G69" s="339">
        <v>30000</v>
      </c>
      <c r="H69" s="339">
        <v>30000</v>
      </c>
      <c r="I69" s="340" t="s">
        <v>3084</v>
      </c>
      <c r="J69" s="341" t="s">
        <v>3109</v>
      </c>
      <c r="K69" s="342"/>
      <c r="L69" s="342"/>
      <c r="M69" s="342"/>
      <c r="N69" s="339"/>
      <c r="O69" s="339">
        <v>3194400</v>
      </c>
      <c r="P69" s="341" t="s">
        <v>3093</v>
      </c>
      <c r="Q69" s="340" t="s">
        <v>3087</v>
      </c>
    </row>
    <row r="70" spans="2:17">
      <c r="B70" s="337" t="s">
        <v>3163</v>
      </c>
      <c r="C70" s="337"/>
      <c r="D70" s="337" t="s">
        <v>2109</v>
      </c>
      <c r="E70" s="337" t="s">
        <v>3092</v>
      </c>
      <c r="F70" s="338">
        <v>44699</v>
      </c>
      <c r="G70" s="339">
        <v>30000</v>
      </c>
      <c r="H70" s="339">
        <v>30000</v>
      </c>
      <c r="I70" s="340" t="s">
        <v>3084</v>
      </c>
      <c r="J70" s="341" t="s">
        <v>3109</v>
      </c>
      <c r="K70" s="342"/>
      <c r="L70" s="342"/>
      <c r="M70" s="342"/>
      <c r="N70" s="339"/>
      <c r="O70" s="339">
        <v>3194400</v>
      </c>
      <c r="P70" s="341" t="s">
        <v>3093</v>
      </c>
      <c r="Q70" s="340" t="s">
        <v>3087</v>
      </c>
    </row>
    <row r="71" spans="2:17">
      <c r="B71" s="337" t="s">
        <v>3164</v>
      </c>
      <c r="C71" s="337"/>
      <c r="D71" s="337" t="s">
        <v>2109</v>
      </c>
      <c r="E71" s="337" t="s">
        <v>3092</v>
      </c>
      <c r="F71" s="338">
        <v>44699</v>
      </c>
      <c r="G71" s="339">
        <v>30000</v>
      </c>
      <c r="H71" s="339">
        <v>30000</v>
      </c>
      <c r="I71" s="340" t="s">
        <v>3084</v>
      </c>
      <c r="J71" s="341" t="s">
        <v>3109</v>
      </c>
      <c r="K71" s="342"/>
      <c r="L71" s="342"/>
      <c r="M71" s="342"/>
      <c r="N71" s="339"/>
      <c r="O71" s="339">
        <v>3194400</v>
      </c>
      <c r="P71" s="341" t="s">
        <v>3093</v>
      </c>
      <c r="Q71" s="340" t="s">
        <v>3087</v>
      </c>
    </row>
    <row r="72" spans="2:17">
      <c r="B72" s="337" t="s">
        <v>3165</v>
      </c>
      <c r="C72" s="337"/>
      <c r="D72" s="337" t="s">
        <v>2109</v>
      </c>
      <c r="E72" s="337" t="s">
        <v>3092</v>
      </c>
      <c r="F72" s="338">
        <v>44700</v>
      </c>
      <c r="G72" s="339">
        <v>30000</v>
      </c>
      <c r="H72" s="339">
        <v>30000</v>
      </c>
      <c r="I72" s="340" t="s">
        <v>3084</v>
      </c>
      <c r="J72" s="341" t="s">
        <v>3109</v>
      </c>
      <c r="K72" s="342"/>
      <c r="L72" s="342"/>
      <c r="M72" s="342"/>
      <c r="N72" s="339"/>
      <c r="O72" s="339">
        <v>3194400</v>
      </c>
      <c r="P72" s="341" t="s">
        <v>3166</v>
      </c>
      <c r="Q72" s="340" t="s">
        <v>3087</v>
      </c>
    </row>
    <row r="73" spans="2:17">
      <c r="B73" s="337" t="s">
        <v>3167</v>
      </c>
      <c r="C73" s="337"/>
      <c r="D73" s="337" t="s">
        <v>2109</v>
      </c>
      <c r="E73" s="337" t="s">
        <v>3092</v>
      </c>
      <c r="F73" s="338">
        <v>44700</v>
      </c>
      <c r="G73" s="339">
        <v>30000</v>
      </c>
      <c r="H73" s="339">
        <v>30000</v>
      </c>
      <c r="I73" s="340" t="s">
        <v>3084</v>
      </c>
      <c r="J73" s="341" t="s">
        <v>3109</v>
      </c>
      <c r="K73" s="342"/>
      <c r="L73" s="342"/>
      <c r="M73" s="342"/>
      <c r="N73" s="339"/>
      <c r="O73" s="339">
        <v>3194400</v>
      </c>
      <c r="P73" s="341" t="s">
        <v>3166</v>
      </c>
      <c r="Q73" s="340" t="s">
        <v>3087</v>
      </c>
    </row>
    <row r="74" spans="2:17">
      <c r="B74" s="337" t="s">
        <v>3168</v>
      </c>
      <c r="C74" s="337"/>
      <c r="D74" s="337" t="s">
        <v>2109</v>
      </c>
      <c r="E74" s="337" t="s">
        <v>3092</v>
      </c>
      <c r="F74" s="338">
        <v>44700</v>
      </c>
      <c r="G74" s="339">
        <v>30000</v>
      </c>
      <c r="H74" s="339">
        <v>30000</v>
      </c>
      <c r="I74" s="340" t="s">
        <v>3084</v>
      </c>
      <c r="J74" s="341" t="s">
        <v>3109</v>
      </c>
      <c r="K74" s="342"/>
      <c r="L74" s="342"/>
      <c r="M74" s="342"/>
      <c r="N74" s="339"/>
      <c r="O74" s="339">
        <v>3194400</v>
      </c>
      <c r="P74" s="341" t="s">
        <v>3166</v>
      </c>
      <c r="Q74" s="340" t="s">
        <v>3087</v>
      </c>
    </row>
    <row r="75" spans="2:17">
      <c r="B75" s="337" t="s">
        <v>3169</v>
      </c>
      <c r="C75" s="337"/>
      <c r="D75" s="337" t="s">
        <v>2109</v>
      </c>
      <c r="E75" s="337" t="s">
        <v>3092</v>
      </c>
      <c r="F75" s="338">
        <v>44700</v>
      </c>
      <c r="G75" s="339">
        <v>30000</v>
      </c>
      <c r="H75" s="339">
        <v>30000</v>
      </c>
      <c r="I75" s="340" t="s">
        <v>3084</v>
      </c>
      <c r="J75" s="341" t="s">
        <v>3109</v>
      </c>
      <c r="K75" s="342"/>
      <c r="L75" s="342"/>
      <c r="M75" s="342"/>
      <c r="N75" s="339"/>
      <c r="O75" s="339">
        <v>3194400</v>
      </c>
      <c r="P75" s="341" t="s">
        <v>3166</v>
      </c>
      <c r="Q75" s="340" t="s">
        <v>3087</v>
      </c>
    </row>
    <row r="76" spans="2:17">
      <c r="B76" s="337" t="s">
        <v>3170</v>
      </c>
      <c r="C76" s="337"/>
      <c r="D76" s="337" t="s">
        <v>2109</v>
      </c>
      <c r="E76" s="337" t="s">
        <v>3092</v>
      </c>
      <c r="F76" s="338">
        <v>44700</v>
      </c>
      <c r="G76" s="339">
        <v>25000</v>
      </c>
      <c r="H76" s="339">
        <v>25000</v>
      </c>
      <c r="I76" s="340" t="s">
        <v>3084</v>
      </c>
      <c r="J76" s="341" t="s">
        <v>3109</v>
      </c>
      <c r="K76" s="342"/>
      <c r="L76" s="342"/>
      <c r="M76" s="342"/>
      <c r="N76" s="339"/>
      <c r="O76" s="339">
        <v>2662000</v>
      </c>
      <c r="P76" s="341" t="s">
        <v>3136</v>
      </c>
      <c r="Q76" s="340" t="s">
        <v>3087</v>
      </c>
    </row>
    <row r="77" spans="2:17">
      <c r="B77" s="337" t="s">
        <v>3171</v>
      </c>
      <c r="C77" s="337"/>
      <c r="D77" s="337" t="s">
        <v>2109</v>
      </c>
      <c r="E77" s="337" t="s">
        <v>3092</v>
      </c>
      <c r="F77" s="338">
        <v>44700</v>
      </c>
      <c r="G77" s="339">
        <v>30000</v>
      </c>
      <c r="H77" s="339">
        <v>30000</v>
      </c>
      <c r="I77" s="340" t="s">
        <v>3084</v>
      </c>
      <c r="J77" s="341" t="s">
        <v>3109</v>
      </c>
      <c r="K77" s="342"/>
      <c r="L77" s="342"/>
      <c r="M77" s="342"/>
      <c r="N77" s="339"/>
      <c r="O77" s="339">
        <v>3194400</v>
      </c>
      <c r="P77" s="341" t="s">
        <v>3166</v>
      </c>
      <c r="Q77" s="340" t="s">
        <v>3087</v>
      </c>
    </row>
    <row r="78" spans="2:17">
      <c r="B78" s="337" t="s">
        <v>3172</v>
      </c>
      <c r="C78" s="337"/>
      <c r="D78" s="337" t="s">
        <v>2109</v>
      </c>
      <c r="E78" s="337" t="s">
        <v>3092</v>
      </c>
      <c r="F78" s="338">
        <v>44700</v>
      </c>
      <c r="G78" s="339">
        <v>30000</v>
      </c>
      <c r="H78" s="339">
        <v>30000</v>
      </c>
      <c r="I78" s="340" t="s">
        <v>3084</v>
      </c>
      <c r="J78" s="341" t="s">
        <v>3109</v>
      </c>
      <c r="K78" s="342"/>
      <c r="L78" s="342"/>
      <c r="M78" s="342"/>
      <c r="N78" s="339"/>
      <c r="O78" s="339">
        <v>3194400</v>
      </c>
      <c r="P78" s="341" t="s">
        <v>3166</v>
      </c>
      <c r="Q78" s="340" t="s">
        <v>3087</v>
      </c>
    </row>
    <row r="79" spans="2:17">
      <c r="B79" s="337" t="s">
        <v>3173</v>
      </c>
      <c r="C79" s="337"/>
      <c r="D79" s="337" t="s">
        <v>2109</v>
      </c>
      <c r="E79" s="337" t="s">
        <v>3092</v>
      </c>
      <c r="F79" s="338">
        <v>44700</v>
      </c>
      <c r="G79" s="339">
        <v>30000</v>
      </c>
      <c r="H79" s="339">
        <v>30000</v>
      </c>
      <c r="I79" s="340" t="s">
        <v>3084</v>
      </c>
      <c r="J79" s="341" t="s">
        <v>3109</v>
      </c>
      <c r="K79" s="342"/>
      <c r="L79" s="342"/>
      <c r="M79" s="342"/>
      <c r="N79" s="339"/>
      <c r="O79" s="339">
        <v>3194400</v>
      </c>
      <c r="P79" s="341" t="s">
        <v>3136</v>
      </c>
      <c r="Q79" s="340" t="s">
        <v>3087</v>
      </c>
    </row>
    <row r="80" spans="2:17">
      <c r="B80" s="337" t="s">
        <v>3174</v>
      </c>
      <c r="C80" s="337"/>
      <c r="D80" s="337" t="s">
        <v>2109</v>
      </c>
      <c r="E80" s="337" t="s">
        <v>3092</v>
      </c>
      <c r="F80" s="338">
        <v>44700</v>
      </c>
      <c r="G80" s="339">
        <v>30000</v>
      </c>
      <c r="H80" s="339">
        <v>30000</v>
      </c>
      <c r="I80" s="340" t="s">
        <v>3084</v>
      </c>
      <c r="J80" s="341" t="s">
        <v>3109</v>
      </c>
      <c r="K80" s="342"/>
      <c r="L80" s="342"/>
      <c r="M80" s="342"/>
      <c r="N80" s="339"/>
      <c r="O80" s="339">
        <v>3194400</v>
      </c>
      <c r="P80" s="341" t="s">
        <v>3166</v>
      </c>
      <c r="Q80" s="340" t="s">
        <v>3087</v>
      </c>
    </row>
    <row r="81" spans="2:17">
      <c r="B81" s="337" t="s">
        <v>3175</v>
      </c>
      <c r="C81" s="337"/>
      <c r="D81" s="337" t="s">
        <v>2109</v>
      </c>
      <c r="E81" s="337" t="s">
        <v>3092</v>
      </c>
      <c r="F81" s="338">
        <v>44700</v>
      </c>
      <c r="G81" s="339">
        <v>30000</v>
      </c>
      <c r="H81" s="339">
        <v>30000</v>
      </c>
      <c r="I81" s="340" t="s">
        <v>3084</v>
      </c>
      <c r="J81" s="341" t="s">
        <v>3109</v>
      </c>
      <c r="K81" s="342"/>
      <c r="L81" s="342"/>
      <c r="M81" s="342"/>
      <c r="N81" s="339"/>
      <c r="O81" s="339">
        <v>3194400</v>
      </c>
      <c r="P81" s="341" t="s">
        <v>3166</v>
      </c>
      <c r="Q81" s="340" t="s">
        <v>3087</v>
      </c>
    </row>
    <row r="82" spans="2:17">
      <c r="B82" s="337" t="s">
        <v>3176</v>
      </c>
      <c r="C82" s="337"/>
      <c r="D82" s="337" t="s">
        <v>2109</v>
      </c>
      <c r="E82" s="337" t="s">
        <v>3092</v>
      </c>
      <c r="F82" s="338">
        <v>44700</v>
      </c>
      <c r="G82" s="339">
        <v>30000</v>
      </c>
      <c r="H82" s="339">
        <v>30000</v>
      </c>
      <c r="I82" s="340" t="s">
        <v>3084</v>
      </c>
      <c r="J82" s="341" t="s">
        <v>3109</v>
      </c>
      <c r="K82" s="342"/>
      <c r="L82" s="342"/>
      <c r="M82" s="342"/>
      <c r="N82" s="339"/>
      <c r="O82" s="339">
        <v>3194400</v>
      </c>
      <c r="P82" s="341" t="s">
        <v>3166</v>
      </c>
      <c r="Q82" s="340" t="s">
        <v>3087</v>
      </c>
    </row>
    <row r="83" spans="2:17">
      <c r="B83" s="337" t="s">
        <v>3177</v>
      </c>
      <c r="C83" s="337"/>
      <c r="D83" s="337" t="s">
        <v>2109</v>
      </c>
      <c r="E83" s="337" t="s">
        <v>3092</v>
      </c>
      <c r="F83" s="338">
        <v>44700</v>
      </c>
      <c r="G83" s="339">
        <v>25000</v>
      </c>
      <c r="H83" s="339">
        <v>25000</v>
      </c>
      <c r="I83" s="340" t="s">
        <v>3084</v>
      </c>
      <c r="J83" s="341" t="s">
        <v>3109</v>
      </c>
      <c r="K83" s="342"/>
      <c r="L83" s="342"/>
      <c r="M83" s="342"/>
      <c r="N83" s="339"/>
      <c r="O83" s="339">
        <v>2662000</v>
      </c>
      <c r="P83" s="341" t="s">
        <v>3136</v>
      </c>
      <c r="Q83" s="340" t="s">
        <v>3087</v>
      </c>
    </row>
    <row r="84" spans="2:17">
      <c r="B84" s="337" t="s">
        <v>3178</v>
      </c>
      <c r="C84" s="337"/>
      <c r="D84" s="337" t="s">
        <v>2109</v>
      </c>
      <c r="E84" s="337" t="s">
        <v>3092</v>
      </c>
      <c r="F84" s="338">
        <v>44700</v>
      </c>
      <c r="G84" s="339">
        <v>30000</v>
      </c>
      <c r="H84" s="339">
        <v>30000</v>
      </c>
      <c r="I84" s="340" t="s">
        <v>3084</v>
      </c>
      <c r="J84" s="341" t="s">
        <v>3109</v>
      </c>
      <c r="K84" s="342"/>
      <c r="L84" s="342"/>
      <c r="M84" s="342"/>
      <c r="N84" s="339"/>
      <c r="O84" s="339">
        <v>3194400</v>
      </c>
      <c r="P84" s="341" t="s">
        <v>3166</v>
      </c>
      <c r="Q84" s="340" t="s">
        <v>3087</v>
      </c>
    </row>
    <row r="85" spans="2:17">
      <c r="B85" s="337" t="s">
        <v>3179</v>
      </c>
      <c r="C85" s="337"/>
      <c r="D85" s="337" t="s">
        <v>2109</v>
      </c>
      <c r="E85" s="337" t="s">
        <v>3092</v>
      </c>
      <c r="F85" s="338">
        <v>44700</v>
      </c>
      <c r="G85" s="339">
        <v>25000</v>
      </c>
      <c r="H85" s="339">
        <v>25000</v>
      </c>
      <c r="I85" s="340" t="s">
        <v>3084</v>
      </c>
      <c r="J85" s="341" t="s">
        <v>3109</v>
      </c>
      <c r="K85" s="342"/>
      <c r="L85" s="342"/>
      <c r="M85" s="342"/>
      <c r="N85" s="339"/>
      <c r="O85" s="339">
        <v>2662000</v>
      </c>
      <c r="P85" s="341" t="s">
        <v>3136</v>
      </c>
      <c r="Q85" s="340" t="s">
        <v>3087</v>
      </c>
    </row>
    <row r="86" spans="2:17">
      <c r="B86" s="337" t="s">
        <v>3180</v>
      </c>
      <c r="C86" s="337"/>
      <c r="D86" s="337" t="s">
        <v>2109</v>
      </c>
      <c r="E86" s="337" t="s">
        <v>3092</v>
      </c>
      <c r="F86" s="338">
        <v>44700</v>
      </c>
      <c r="G86" s="339">
        <v>25000</v>
      </c>
      <c r="H86" s="339">
        <v>25000</v>
      </c>
      <c r="I86" s="340" t="s">
        <v>3084</v>
      </c>
      <c r="J86" s="341" t="s">
        <v>3109</v>
      </c>
      <c r="K86" s="342"/>
      <c r="L86" s="342"/>
      <c r="M86" s="342"/>
      <c r="N86" s="339"/>
      <c r="O86" s="339">
        <v>2662000</v>
      </c>
      <c r="P86" s="341" t="s">
        <v>3136</v>
      </c>
      <c r="Q86" s="340" t="s">
        <v>3087</v>
      </c>
    </row>
    <row r="87" spans="2:17">
      <c r="B87" s="337" t="s">
        <v>3181</v>
      </c>
      <c r="C87" s="337"/>
      <c r="D87" s="337" t="s">
        <v>2109</v>
      </c>
      <c r="E87" s="337" t="s">
        <v>3092</v>
      </c>
      <c r="F87" s="338">
        <v>44700</v>
      </c>
      <c r="G87" s="339">
        <v>30000</v>
      </c>
      <c r="H87" s="339">
        <v>30000</v>
      </c>
      <c r="I87" s="340" t="s">
        <v>3084</v>
      </c>
      <c r="J87" s="341" t="s">
        <v>3109</v>
      </c>
      <c r="K87" s="342"/>
      <c r="L87" s="342"/>
      <c r="M87" s="342"/>
      <c r="N87" s="339"/>
      <c r="O87" s="339">
        <v>3194400</v>
      </c>
      <c r="P87" s="341" t="s">
        <v>3136</v>
      </c>
      <c r="Q87" s="340" t="s">
        <v>3087</v>
      </c>
    </row>
    <row r="88" spans="2:17">
      <c r="B88" s="337" t="s">
        <v>3182</v>
      </c>
      <c r="C88" s="337"/>
      <c r="D88" s="337" t="s">
        <v>2109</v>
      </c>
      <c r="E88" s="337" t="s">
        <v>3092</v>
      </c>
      <c r="F88" s="338">
        <v>44708</v>
      </c>
      <c r="G88" s="339">
        <v>25000</v>
      </c>
      <c r="H88" s="339">
        <v>25000</v>
      </c>
      <c r="I88" s="340" t="s">
        <v>3084</v>
      </c>
      <c r="J88" s="341" t="s">
        <v>3109</v>
      </c>
      <c r="K88" s="342"/>
      <c r="L88" s="342"/>
      <c r="M88" s="342"/>
      <c r="N88" s="339"/>
      <c r="O88" s="339">
        <v>2662000</v>
      </c>
      <c r="P88" s="341" t="s">
        <v>3183</v>
      </c>
      <c r="Q88" s="340" t="s">
        <v>3087</v>
      </c>
    </row>
    <row r="89" spans="2:17">
      <c r="B89" s="337" t="s">
        <v>3184</v>
      </c>
      <c r="C89" s="337"/>
      <c r="D89" s="337" t="s">
        <v>2109</v>
      </c>
      <c r="E89" s="337" t="s">
        <v>3092</v>
      </c>
      <c r="F89" s="338">
        <v>44708</v>
      </c>
      <c r="G89" s="339">
        <v>25000</v>
      </c>
      <c r="H89" s="339">
        <v>25000</v>
      </c>
      <c r="I89" s="340" t="s">
        <v>3084</v>
      </c>
      <c r="J89" s="341" t="s">
        <v>3109</v>
      </c>
      <c r="K89" s="342"/>
      <c r="L89" s="342"/>
      <c r="M89" s="342"/>
      <c r="N89" s="339"/>
      <c r="O89" s="339">
        <v>2662000</v>
      </c>
      <c r="P89" s="341" t="s">
        <v>3183</v>
      </c>
      <c r="Q89" s="340" t="s">
        <v>3087</v>
      </c>
    </row>
    <row r="90" spans="2:17">
      <c r="B90" s="337" t="s">
        <v>3185</v>
      </c>
      <c r="C90" s="337"/>
      <c r="D90" s="337" t="s">
        <v>2109</v>
      </c>
      <c r="E90" s="337" t="s">
        <v>3092</v>
      </c>
      <c r="F90" s="338">
        <v>44708</v>
      </c>
      <c r="G90" s="339">
        <v>25000</v>
      </c>
      <c r="H90" s="339">
        <v>25000</v>
      </c>
      <c r="I90" s="340" t="s">
        <v>3084</v>
      </c>
      <c r="J90" s="341" t="s">
        <v>3109</v>
      </c>
      <c r="K90" s="342"/>
      <c r="L90" s="342"/>
      <c r="M90" s="342"/>
      <c r="N90" s="339"/>
      <c r="O90" s="339">
        <v>2662000</v>
      </c>
      <c r="P90" s="341" t="s">
        <v>3183</v>
      </c>
      <c r="Q90" s="340" t="s">
        <v>3087</v>
      </c>
    </row>
    <row r="91" spans="2:17">
      <c r="B91" s="337" t="s">
        <v>3186</v>
      </c>
      <c r="C91" s="337"/>
      <c r="D91" s="337" t="s">
        <v>2109</v>
      </c>
      <c r="E91" s="337" t="s">
        <v>3092</v>
      </c>
      <c r="F91" s="338">
        <v>44708</v>
      </c>
      <c r="G91" s="339">
        <v>25000</v>
      </c>
      <c r="H91" s="339">
        <v>25000</v>
      </c>
      <c r="I91" s="340" t="s">
        <v>3084</v>
      </c>
      <c r="J91" s="341" t="s">
        <v>3109</v>
      </c>
      <c r="K91" s="342"/>
      <c r="L91" s="342"/>
      <c r="M91" s="342"/>
      <c r="N91" s="339"/>
      <c r="O91" s="339">
        <v>2662000</v>
      </c>
      <c r="P91" s="341" t="s">
        <v>3183</v>
      </c>
      <c r="Q91" s="340" t="s">
        <v>3087</v>
      </c>
    </row>
    <row r="92" spans="2:17">
      <c r="B92" s="337" t="s">
        <v>3187</v>
      </c>
      <c r="C92" s="337"/>
      <c r="D92" s="337" t="s">
        <v>2109</v>
      </c>
      <c r="E92" s="337" t="s">
        <v>3092</v>
      </c>
      <c r="F92" s="338">
        <v>44708</v>
      </c>
      <c r="G92" s="339">
        <v>25000</v>
      </c>
      <c r="H92" s="339">
        <v>25000</v>
      </c>
      <c r="I92" s="340" t="s">
        <v>3084</v>
      </c>
      <c r="J92" s="341" t="s">
        <v>3109</v>
      </c>
      <c r="K92" s="342"/>
      <c r="L92" s="342"/>
      <c r="M92" s="342"/>
      <c r="N92" s="339"/>
      <c r="O92" s="339">
        <v>2662000</v>
      </c>
      <c r="P92" s="341" t="s">
        <v>3183</v>
      </c>
      <c r="Q92" s="340" t="s">
        <v>3087</v>
      </c>
    </row>
    <row r="93" spans="2:17">
      <c r="B93" s="337" t="s">
        <v>3188</v>
      </c>
      <c r="C93" s="337"/>
      <c r="D93" s="337" t="s">
        <v>2109</v>
      </c>
      <c r="E93" s="337" t="s">
        <v>3092</v>
      </c>
      <c r="F93" s="338">
        <v>44708</v>
      </c>
      <c r="G93" s="339">
        <v>25000</v>
      </c>
      <c r="H93" s="339">
        <v>25000</v>
      </c>
      <c r="I93" s="340" t="s">
        <v>3084</v>
      </c>
      <c r="J93" s="341" t="s">
        <v>3109</v>
      </c>
      <c r="K93" s="342"/>
      <c r="L93" s="342"/>
      <c r="M93" s="342"/>
      <c r="N93" s="339"/>
      <c r="O93" s="339">
        <v>2662000</v>
      </c>
      <c r="P93" s="341" t="s">
        <v>3183</v>
      </c>
      <c r="Q93" s="340" t="s">
        <v>3087</v>
      </c>
    </row>
    <row r="94" spans="2:17">
      <c r="B94" s="337" t="s">
        <v>3189</v>
      </c>
      <c r="C94" s="337"/>
      <c r="D94" s="337" t="s">
        <v>2109</v>
      </c>
      <c r="E94" s="337" t="s">
        <v>3092</v>
      </c>
      <c r="F94" s="338">
        <v>44708</v>
      </c>
      <c r="G94" s="339">
        <v>25000</v>
      </c>
      <c r="H94" s="339">
        <v>25000</v>
      </c>
      <c r="I94" s="340" t="s">
        <v>3084</v>
      </c>
      <c r="J94" s="341" t="s">
        <v>3109</v>
      </c>
      <c r="K94" s="342"/>
      <c r="L94" s="342"/>
      <c r="M94" s="342"/>
      <c r="N94" s="339"/>
      <c r="O94" s="339">
        <v>2662000</v>
      </c>
      <c r="P94" s="341" t="s">
        <v>3183</v>
      </c>
      <c r="Q94" s="340" t="s">
        <v>3087</v>
      </c>
    </row>
    <row r="95" spans="2:17">
      <c r="B95" s="337" t="s">
        <v>3190</v>
      </c>
      <c r="C95" s="337"/>
      <c r="D95" s="337" t="s">
        <v>2109</v>
      </c>
      <c r="E95" s="337" t="s">
        <v>3092</v>
      </c>
      <c r="F95" s="338">
        <v>44708</v>
      </c>
      <c r="G95" s="339">
        <v>25000</v>
      </c>
      <c r="H95" s="339">
        <v>25000</v>
      </c>
      <c r="I95" s="340" t="s">
        <v>3084</v>
      </c>
      <c r="J95" s="341" t="s">
        <v>3109</v>
      </c>
      <c r="K95" s="342"/>
      <c r="L95" s="342"/>
      <c r="M95" s="342"/>
      <c r="N95" s="339"/>
      <c r="O95" s="339">
        <v>2662000</v>
      </c>
      <c r="P95" s="341" t="s">
        <v>3183</v>
      </c>
      <c r="Q95" s="340" t="s">
        <v>3087</v>
      </c>
    </row>
    <row r="96" spans="2:17">
      <c r="B96" s="337" t="s">
        <v>3191</v>
      </c>
      <c r="C96" s="337"/>
      <c r="D96" s="337" t="s">
        <v>2109</v>
      </c>
      <c r="E96" s="337" t="s">
        <v>3092</v>
      </c>
      <c r="F96" s="338">
        <v>44708</v>
      </c>
      <c r="G96" s="339">
        <v>25000</v>
      </c>
      <c r="H96" s="339">
        <v>25000</v>
      </c>
      <c r="I96" s="340" t="s">
        <v>3084</v>
      </c>
      <c r="J96" s="341" t="s">
        <v>3109</v>
      </c>
      <c r="K96" s="342"/>
      <c r="L96" s="342"/>
      <c r="M96" s="342"/>
      <c r="N96" s="339"/>
      <c r="O96" s="339">
        <v>2662000</v>
      </c>
      <c r="P96" s="341" t="s">
        <v>3183</v>
      </c>
      <c r="Q96" s="340" t="s">
        <v>3087</v>
      </c>
    </row>
    <row r="97" spans="2:17">
      <c r="B97" s="337" t="s">
        <v>3192</v>
      </c>
      <c r="C97" s="337"/>
      <c r="D97" s="337" t="s">
        <v>2109</v>
      </c>
      <c r="E97" s="337" t="s">
        <v>3092</v>
      </c>
      <c r="F97" s="338">
        <v>44708</v>
      </c>
      <c r="G97" s="339">
        <v>25000</v>
      </c>
      <c r="H97" s="339">
        <v>25000</v>
      </c>
      <c r="I97" s="340" t="s">
        <v>3084</v>
      </c>
      <c r="J97" s="341" t="s">
        <v>3109</v>
      </c>
      <c r="K97" s="342"/>
      <c r="L97" s="342"/>
      <c r="M97" s="342"/>
      <c r="N97" s="339"/>
      <c r="O97" s="339">
        <v>2662000</v>
      </c>
      <c r="P97" s="341" t="s">
        <v>3183</v>
      </c>
      <c r="Q97" s="340" t="s">
        <v>3087</v>
      </c>
    </row>
    <row r="98" spans="2:17">
      <c r="B98" s="337" t="s">
        <v>3193</v>
      </c>
      <c r="C98" s="337"/>
      <c r="D98" s="337" t="s">
        <v>2109</v>
      </c>
      <c r="E98" s="337" t="s">
        <v>3092</v>
      </c>
      <c r="F98" s="338">
        <v>44713</v>
      </c>
      <c r="G98" s="339">
        <v>30000</v>
      </c>
      <c r="H98" s="339">
        <v>30000</v>
      </c>
      <c r="I98" s="340" t="s">
        <v>3084</v>
      </c>
      <c r="J98" s="341" t="s">
        <v>3109</v>
      </c>
      <c r="K98" s="342"/>
      <c r="L98" s="342"/>
      <c r="M98" s="342"/>
      <c r="N98" s="339"/>
      <c r="O98" s="339">
        <v>3194400</v>
      </c>
      <c r="P98" s="341" t="s">
        <v>3194</v>
      </c>
      <c r="Q98" s="340" t="s">
        <v>3087</v>
      </c>
    </row>
    <row r="99" spans="2:17">
      <c r="B99" s="337" t="s">
        <v>3195</v>
      </c>
      <c r="C99" s="337"/>
      <c r="D99" s="337" t="s">
        <v>2109</v>
      </c>
      <c r="E99" s="337" t="s">
        <v>3092</v>
      </c>
      <c r="F99" s="338">
        <v>44713</v>
      </c>
      <c r="G99" s="339">
        <v>30000</v>
      </c>
      <c r="H99" s="339">
        <v>30000</v>
      </c>
      <c r="I99" s="340" t="s">
        <v>3084</v>
      </c>
      <c r="J99" s="341" t="s">
        <v>3109</v>
      </c>
      <c r="K99" s="342"/>
      <c r="L99" s="342"/>
      <c r="M99" s="342"/>
      <c r="N99" s="339"/>
      <c r="O99" s="339">
        <v>3194400</v>
      </c>
      <c r="P99" s="341" t="s">
        <v>3194</v>
      </c>
      <c r="Q99" s="340" t="s">
        <v>3087</v>
      </c>
    </row>
    <row r="100" spans="2:17">
      <c r="B100" s="337" t="s">
        <v>3196</v>
      </c>
      <c r="C100" s="337"/>
      <c r="D100" s="337" t="s">
        <v>2109</v>
      </c>
      <c r="E100" s="337" t="s">
        <v>3092</v>
      </c>
      <c r="F100" s="338">
        <v>44713</v>
      </c>
      <c r="G100" s="339">
        <v>30000</v>
      </c>
      <c r="H100" s="339">
        <v>30000</v>
      </c>
      <c r="I100" s="340" t="s">
        <v>3084</v>
      </c>
      <c r="J100" s="341" t="s">
        <v>3109</v>
      </c>
      <c r="K100" s="342"/>
      <c r="L100" s="342"/>
      <c r="M100" s="342"/>
      <c r="N100" s="339"/>
      <c r="O100" s="339">
        <v>3194400</v>
      </c>
      <c r="P100" s="341" t="s">
        <v>3194</v>
      </c>
      <c r="Q100" s="340" t="s">
        <v>3087</v>
      </c>
    </row>
    <row r="101" spans="2:17">
      <c r="B101" s="337" t="s">
        <v>3197</v>
      </c>
      <c r="C101" s="337"/>
      <c r="D101" s="337" t="s">
        <v>2109</v>
      </c>
      <c r="E101" s="337" t="s">
        <v>3092</v>
      </c>
      <c r="F101" s="338">
        <v>44713</v>
      </c>
      <c r="G101" s="339">
        <v>30000</v>
      </c>
      <c r="H101" s="339">
        <v>30000</v>
      </c>
      <c r="I101" s="340" t="s">
        <v>3084</v>
      </c>
      <c r="J101" s="341" t="s">
        <v>3109</v>
      </c>
      <c r="K101" s="342"/>
      <c r="L101" s="342"/>
      <c r="M101" s="342"/>
      <c r="N101" s="339"/>
      <c r="O101" s="339">
        <v>3194400</v>
      </c>
      <c r="P101" s="341" t="s">
        <v>3194</v>
      </c>
      <c r="Q101" s="340" t="s">
        <v>3087</v>
      </c>
    </row>
    <row r="102" spans="2:17">
      <c r="B102" s="337" t="s">
        <v>3198</v>
      </c>
      <c r="C102" s="337"/>
      <c r="D102" s="337" t="s">
        <v>2109</v>
      </c>
      <c r="E102" s="337" t="s">
        <v>3092</v>
      </c>
      <c r="F102" s="338">
        <v>44713</v>
      </c>
      <c r="G102" s="339">
        <v>30000</v>
      </c>
      <c r="H102" s="339">
        <v>30000</v>
      </c>
      <c r="I102" s="340" t="s">
        <v>3084</v>
      </c>
      <c r="J102" s="341" t="s">
        <v>3109</v>
      </c>
      <c r="K102" s="342"/>
      <c r="L102" s="342"/>
      <c r="M102" s="342"/>
      <c r="N102" s="339"/>
      <c r="O102" s="339">
        <v>3194400</v>
      </c>
      <c r="P102" s="341" t="s">
        <v>3194</v>
      </c>
      <c r="Q102" s="340" t="s">
        <v>3087</v>
      </c>
    </row>
    <row r="103" spans="2:17">
      <c r="B103" s="337" t="s">
        <v>3199</v>
      </c>
      <c r="C103" s="337"/>
      <c r="D103" s="337" t="s">
        <v>2109</v>
      </c>
      <c r="E103" s="337" t="s">
        <v>3092</v>
      </c>
      <c r="F103" s="338">
        <v>44713</v>
      </c>
      <c r="G103" s="339">
        <v>30000</v>
      </c>
      <c r="H103" s="339">
        <v>30000</v>
      </c>
      <c r="I103" s="340" t="s">
        <v>3084</v>
      </c>
      <c r="J103" s="341" t="s">
        <v>3109</v>
      </c>
      <c r="K103" s="342"/>
      <c r="L103" s="342"/>
      <c r="M103" s="342"/>
      <c r="N103" s="339"/>
      <c r="O103" s="339">
        <v>3194400</v>
      </c>
      <c r="P103" s="341" t="s">
        <v>3194</v>
      </c>
      <c r="Q103" s="340" t="s">
        <v>3087</v>
      </c>
    </row>
    <row r="104" spans="2:17">
      <c r="B104" s="337" t="s">
        <v>3200</v>
      </c>
      <c r="C104" s="337"/>
      <c r="D104" s="337" t="s">
        <v>2109</v>
      </c>
      <c r="E104" s="337" t="s">
        <v>3092</v>
      </c>
      <c r="F104" s="338">
        <v>44713</v>
      </c>
      <c r="G104" s="339">
        <v>30000</v>
      </c>
      <c r="H104" s="339">
        <v>30000</v>
      </c>
      <c r="I104" s="340" t="s">
        <v>3084</v>
      </c>
      <c r="J104" s="341" t="s">
        <v>3109</v>
      </c>
      <c r="K104" s="342"/>
      <c r="L104" s="342"/>
      <c r="M104" s="342"/>
      <c r="N104" s="339"/>
      <c r="O104" s="339">
        <v>3194400</v>
      </c>
      <c r="P104" s="341" t="s">
        <v>3194</v>
      </c>
      <c r="Q104" s="340" t="s">
        <v>3087</v>
      </c>
    </row>
    <row r="105" spans="2:17">
      <c r="B105" s="337" t="s">
        <v>3201</v>
      </c>
      <c r="C105" s="337"/>
      <c r="D105" s="337" t="s">
        <v>2109</v>
      </c>
      <c r="E105" s="337" t="s">
        <v>3092</v>
      </c>
      <c r="F105" s="338">
        <v>44713</v>
      </c>
      <c r="G105" s="339">
        <v>30000</v>
      </c>
      <c r="H105" s="339">
        <v>30000</v>
      </c>
      <c r="I105" s="340" t="s">
        <v>3084</v>
      </c>
      <c r="J105" s="341" t="s">
        <v>3109</v>
      </c>
      <c r="K105" s="342"/>
      <c r="L105" s="342"/>
      <c r="M105" s="342"/>
      <c r="N105" s="339"/>
      <c r="O105" s="339">
        <v>3194400</v>
      </c>
      <c r="P105" s="341" t="s">
        <v>3194</v>
      </c>
      <c r="Q105" s="340" t="s">
        <v>3087</v>
      </c>
    </row>
    <row r="106" spans="2:17">
      <c r="B106" s="337" t="s">
        <v>3202</v>
      </c>
      <c r="C106" s="337"/>
      <c r="D106" s="337" t="s">
        <v>2109</v>
      </c>
      <c r="E106" s="337" t="s">
        <v>3092</v>
      </c>
      <c r="F106" s="338">
        <v>44713</v>
      </c>
      <c r="G106" s="339">
        <v>30000</v>
      </c>
      <c r="H106" s="339">
        <v>30000</v>
      </c>
      <c r="I106" s="340" t="s">
        <v>3084</v>
      </c>
      <c r="J106" s="341" t="s">
        <v>3109</v>
      </c>
      <c r="K106" s="342"/>
      <c r="L106" s="342"/>
      <c r="M106" s="342"/>
      <c r="N106" s="339"/>
      <c r="O106" s="339">
        <v>3194400</v>
      </c>
      <c r="P106" s="341" t="s">
        <v>3194</v>
      </c>
      <c r="Q106" s="340" t="s">
        <v>3087</v>
      </c>
    </row>
    <row r="107" spans="2:17">
      <c r="B107" s="337" t="s">
        <v>3203</v>
      </c>
      <c r="C107" s="337"/>
      <c r="D107" s="337" t="s">
        <v>2109</v>
      </c>
      <c r="E107" s="337" t="s">
        <v>3092</v>
      </c>
      <c r="F107" s="338">
        <v>44713</v>
      </c>
      <c r="G107" s="339">
        <v>30000</v>
      </c>
      <c r="H107" s="339">
        <v>30000</v>
      </c>
      <c r="I107" s="340" t="s">
        <v>3084</v>
      </c>
      <c r="J107" s="341" t="s">
        <v>3109</v>
      </c>
      <c r="K107" s="342"/>
      <c r="L107" s="342"/>
      <c r="M107" s="342"/>
      <c r="N107" s="339"/>
      <c r="O107" s="339">
        <v>3194400</v>
      </c>
      <c r="P107" s="341" t="s">
        <v>3194</v>
      </c>
      <c r="Q107" s="340" t="s">
        <v>3087</v>
      </c>
    </row>
    <row r="108" spans="2:17">
      <c r="B108" s="337" t="s">
        <v>3204</v>
      </c>
      <c r="C108" s="337"/>
      <c r="D108" s="337" t="s">
        <v>2109</v>
      </c>
      <c r="E108" s="337" t="s">
        <v>3092</v>
      </c>
      <c r="F108" s="338">
        <v>44713</v>
      </c>
      <c r="G108" s="339">
        <v>30000</v>
      </c>
      <c r="H108" s="339">
        <v>30000</v>
      </c>
      <c r="I108" s="340" t="s">
        <v>3084</v>
      </c>
      <c r="J108" s="341" t="s">
        <v>3109</v>
      </c>
      <c r="K108" s="342"/>
      <c r="L108" s="342"/>
      <c r="M108" s="342"/>
      <c r="N108" s="339"/>
      <c r="O108" s="339">
        <v>3194400</v>
      </c>
      <c r="P108" s="341" t="s">
        <v>3194</v>
      </c>
      <c r="Q108" s="340" t="s">
        <v>3087</v>
      </c>
    </row>
    <row r="109" spans="2:17">
      <c r="B109" s="337" t="s">
        <v>3205</v>
      </c>
      <c r="C109" s="337"/>
      <c r="D109" s="337" t="s">
        <v>2109</v>
      </c>
      <c r="E109" s="337" t="s">
        <v>3092</v>
      </c>
      <c r="F109" s="338">
        <v>44714</v>
      </c>
      <c r="G109" s="339">
        <v>30000</v>
      </c>
      <c r="H109" s="339">
        <v>30000</v>
      </c>
      <c r="I109" s="340" t="s">
        <v>3084</v>
      </c>
      <c r="J109" s="341" t="s">
        <v>3109</v>
      </c>
      <c r="K109" s="342"/>
      <c r="L109" s="342"/>
      <c r="M109" s="342"/>
      <c r="N109" s="339"/>
      <c r="O109" s="339">
        <v>3194400</v>
      </c>
      <c r="P109" s="341" t="s">
        <v>3194</v>
      </c>
      <c r="Q109" s="340" t="s">
        <v>3087</v>
      </c>
    </row>
    <row r="110" spans="2:17">
      <c r="B110" s="337" t="s">
        <v>3206</v>
      </c>
      <c r="C110" s="337"/>
      <c r="D110" s="337" t="s">
        <v>2109</v>
      </c>
      <c r="E110" s="337" t="s">
        <v>3092</v>
      </c>
      <c r="F110" s="338">
        <v>44714</v>
      </c>
      <c r="G110" s="339">
        <v>30000</v>
      </c>
      <c r="H110" s="339">
        <v>30000</v>
      </c>
      <c r="I110" s="340" t="s">
        <v>3084</v>
      </c>
      <c r="J110" s="341" t="s">
        <v>3109</v>
      </c>
      <c r="K110" s="342"/>
      <c r="L110" s="342"/>
      <c r="M110" s="342"/>
      <c r="N110" s="339"/>
      <c r="O110" s="339">
        <v>3194400</v>
      </c>
      <c r="P110" s="341" t="s">
        <v>3194</v>
      </c>
      <c r="Q110" s="340" t="s">
        <v>3087</v>
      </c>
    </row>
    <row r="111" spans="2:17">
      <c r="B111" s="337" t="s">
        <v>3207</v>
      </c>
      <c r="C111" s="337"/>
      <c r="D111" s="337" t="s">
        <v>2109</v>
      </c>
      <c r="E111" s="337" t="s">
        <v>3092</v>
      </c>
      <c r="F111" s="338">
        <v>44714</v>
      </c>
      <c r="G111" s="339">
        <v>30000</v>
      </c>
      <c r="H111" s="339">
        <v>30000</v>
      </c>
      <c r="I111" s="340" t="s">
        <v>3084</v>
      </c>
      <c r="J111" s="341" t="s">
        <v>3109</v>
      </c>
      <c r="K111" s="342"/>
      <c r="L111" s="342"/>
      <c r="M111" s="342"/>
      <c r="N111" s="339"/>
      <c r="O111" s="339">
        <v>3194400</v>
      </c>
      <c r="P111" s="341" t="s">
        <v>3194</v>
      </c>
      <c r="Q111" s="340" t="s">
        <v>3087</v>
      </c>
    </row>
    <row r="112" spans="2:17">
      <c r="B112" s="337" t="s">
        <v>3208</v>
      </c>
      <c r="C112" s="337"/>
      <c r="D112" s="337" t="s">
        <v>2109</v>
      </c>
      <c r="E112" s="337" t="s">
        <v>3092</v>
      </c>
      <c r="F112" s="338">
        <v>44714</v>
      </c>
      <c r="G112" s="339">
        <v>30000</v>
      </c>
      <c r="H112" s="339">
        <v>30000</v>
      </c>
      <c r="I112" s="340" t="s">
        <v>3084</v>
      </c>
      <c r="J112" s="341" t="s">
        <v>3109</v>
      </c>
      <c r="K112" s="342"/>
      <c r="L112" s="342"/>
      <c r="M112" s="342"/>
      <c r="N112" s="339"/>
      <c r="O112" s="339">
        <v>3194400</v>
      </c>
      <c r="P112" s="341" t="s">
        <v>3194</v>
      </c>
      <c r="Q112" s="340" t="s">
        <v>3087</v>
      </c>
    </row>
    <row r="113" spans="1:17">
      <c r="B113" s="337" t="s">
        <v>3209</v>
      </c>
      <c r="C113" s="337"/>
      <c r="D113" s="337" t="s">
        <v>2109</v>
      </c>
      <c r="E113" s="337" t="s">
        <v>3092</v>
      </c>
      <c r="F113" s="338">
        <v>44714</v>
      </c>
      <c r="G113" s="339">
        <v>30000</v>
      </c>
      <c r="H113" s="339">
        <v>30000</v>
      </c>
      <c r="I113" s="340" t="s">
        <v>3084</v>
      </c>
      <c r="J113" s="341" t="s">
        <v>3109</v>
      </c>
      <c r="K113" s="342"/>
      <c r="L113" s="342"/>
      <c r="M113" s="342"/>
      <c r="N113" s="339"/>
      <c r="O113" s="339">
        <v>3194400</v>
      </c>
      <c r="P113" s="341" t="s">
        <v>3194</v>
      </c>
      <c r="Q113" s="340" t="s">
        <v>3087</v>
      </c>
    </row>
    <row r="114" spans="1:17">
      <c r="B114" s="337" t="s">
        <v>3210</v>
      </c>
      <c r="C114" s="337"/>
      <c r="D114" s="337" t="s">
        <v>2109</v>
      </c>
      <c r="E114" s="337" t="s">
        <v>3092</v>
      </c>
      <c r="F114" s="338">
        <v>44714</v>
      </c>
      <c r="G114" s="339">
        <v>30000</v>
      </c>
      <c r="H114" s="339">
        <v>30000</v>
      </c>
      <c r="I114" s="340" t="s">
        <v>3084</v>
      </c>
      <c r="J114" s="341" t="s">
        <v>3109</v>
      </c>
      <c r="K114" s="342"/>
      <c r="L114" s="342"/>
      <c r="M114" s="342"/>
      <c r="N114" s="339"/>
      <c r="O114" s="339">
        <v>3194400</v>
      </c>
      <c r="P114" s="341" t="s">
        <v>3194</v>
      </c>
      <c r="Q114" s="340" t="s">
        <v>3087</v>
      </c>
    </row>
    <row r="115" spans="1:17">
      <c r="B115" s="337" t="s">
        <v>3211</v>
      </c>
      <c r="C115" s="337"/>
      <c r="D115" s="337" t="s">
        <v>2109</v>
      </c>
      <c r="E115" s="337" t="s">
        <v>3092</v>
      </c>
      <c r="F115" s="338">
        <v>44714</v>
      </c>
      <c r="G115" s="339">
        <v>30000</v>
      </c>
      <c r="H115" s="339">
        <v>30000</v>
      </c>
      <c r="I115" s="340" t="s">
        <v>3084</v>
      </c>
      <c r="J115" s="341" t="s">
        <v>3109</v>
      </c>
      <c r="K115" s="342"/>
      <c r="L115" s="342"/>
      <c r="M115" s="342"/>
      <c r="N115" s="339"/>
      <c r="O115" s="339">
        <v>3194400</v>
      </c>
      <c r="P115" s="341" t="s">
        <v>3194</v>
      </c>
      <c r="Q115" s="340" t="s">
        <v>3087</v>
      </c>
    </row>
    <row r="116" spans="1:17">
      <c r="B116" s="337" t="s">
        <v>3212</v>
      </c>
      <c r="C116" s="337"/>
      <c r="D116" s="337" t="s">
        <v>2109</v>
      </c>
      <c r="E116" s="337" t="s">
        <v>3092</v>
      </c>
      <c r="F116" s="338">
        <v>44714</v>
      </c>
      <c r="G116" s="339">
        <v>30000</v>
      </c>
      <c r="H116" s="339">
        <v>30000</v>
      </c>
      <c r="I116" s="340" t="s">
        <v>3084</v>
      </c>
      <c r="J116" s="341" t="s">
        <v>3109</v>
      </c>
      <c r="K116" s="342"/>
      <c r="L116" s="342"/>
      <c r="M116" s="342"/>
      <c r="N116" s="339"/>
      <c r="O116" s="339">
        <v>3194400</v>
      </c>
      <c r="P116" s="341" t="s">
        <v>3194</v>
      </c>
      <c r="Q116" s="340" t="s">
        <v>3087</v>
      </c>
    </row>
    <row r="117" spans="1:17">
      <c r="B117" s="337" t="s">
        <v>3213</v>
      </c>
      <c r="C117" s="337"/>
      <c r="D117" s="337" t="s">
        <v>2109</v>
      </c>
      <c r="E117" s="337" t="s">
        <v>3092</v>
      </c>
      <c r="F117" s="338">
        <v>44714</v>
      </c>
      <c r="G117" s="339">
        <v>30000</v>
      </c>
      <c r="H117" s="339">
        <v>30000</v>
      </c>
      <c r="I117" s="340" t="s">
        <v>3084</v>
      </c>
      <c r="J117" s="341" t="s">
        <v>3109</v>
      </c>
      <c r="K117" s="342"/>
      <c r="L117" s="342"/>
      <c r="M117" s="342"/>
      <c r="N117" s="339"/>
      <c r="O117" s="339">
        <v>3194400</v>
      </c>
      <c r="P117" s="341" t="s">
        <v>3194</v>
      </c>
      <c r="Q117" s="340" t="s">
        <v>3087</v>
      </c>
    </row>
    <row r="118" spans="1:17">
      <c r="G118" s="343">
        <f>SUM(G4:G117)</f>
        <v>3219000</v>
      </c>
      <c r="H118" s="343">
        <f>SUM(H4:H117)</f>
        <v>3219000</v>
      </c>
      <c r="O118" s="343">
        <f>SUM(O4:O117)</f>
        <v>343032500</v>
      </c>
    </row>
    <row r="120" spans="1:17" ht="67.5">
      <c r="B120" s="88" t="s">
        <v>571</v>
      </c>
      <c r="C120" s="88" t="s">
        <v>1433</v>
      </c>
      <c r="D120" s="335" t="s">
        <v>2103</v>
      </c>
      <c r="E120" s="335" t="s">
        <v>2104</v>
      </c>
      <c r="F120" s="88" t="s">
        <v>306</v>
      </c>
      <c r="G120" s="88" t="s">
        <v>2105</v>
      </c>
      <c r="H120" s="88" t="s">
        <v>2106</v>
      </c>
      <c r="I120" s="88" t="s">
        <v>2107</v>
      </c>
      <c r="J120" s="336" t="s">
        <v>1434</v>
      </c>
      <c r="K120" s="88" t="s">
        <v>572</v>
      </c>
      <c r="L120" s="88" t="s">
        <v>309</v>
      </c>
      <c r="M120" s="88" t="s">
        <v>310</v>
      </c>
      <c r="N120" s="6" t="s">
        <v>3081</v>
      </c>
      <c r="O120" s="6" t="s">
        <v>3082</v>
      </c>
      <c r="P120" s="88" t="s">
        <v>311</v>
      </c>
      <c r="Q120" s="88" t="s">
        <v>323</v>
      </c>
    </row>
    <row r="121" spans="1:17">
      <c r="A121" s="1" t="s">
        <v>1134</v>
      </c>
      <c r="B121" s="337" t="s">
        <v>3214</v>
      </c>
      <c r="C121" s="337"/>
      <c r="D121" s="337" t="s">
        <v>2109</v>
      </c>
      <c r="E121" s="337" t="s">
        <v>2110</v>
      </c>
      <c r="F121" s="338">
        <v>44728</v>
      </c>
      <c r="G121" s="339">
        <v>531</v>
      </c>
      <c r="H121" s="339">
        <v>502</v>
      </c>
      <c r="I121" s="340" t="s">
        <v>3084</v>
      </c>
      <c r="J121" s="341" t="s">
        <v>3215</v>
      </c>
      <c r="K121" s="342"/>
      <c r="L121" s="342"/>
      <c r="M121" s="342"/>
      <c r="N121" s="339"/>
      <c r="O121" s="339">
        <v>56993</v>
      </c>
      <c r="P121" s="341" t="s">
        <v>3216</v>
      </c>
      <c r="Q121" s="340" t="s">
        <v>3217</v>
      </c>
    </row>
    <row r="125" spans="1:17" ht="67.5">
      <c r="B125" s="88" t="s">
        <v>571</v>
      </c>
      <c r="C125" s="88" t="s">
        <v>1433</v>
      </c>
      <c r="D125" s="335" t="s">
        <v>2103</v>
      </c>
      <c r="E125" s="335" t="s">
        <v>2104</v>
      </c>
      <c r="F125" s="88" t="s">
        <v>306</v>
      </c>
      <c r="G125" s="88" t="s">
        <v>2105</v>
      </c>
      <c r="H125" s="88" t="s">
        <v>2106</v>
      </c>
      <c r="I125" s="88" t="s">
        <v>2107</v>
      </c>
      <c r="J125" s="336" t="s">
        <v>1434</v>
      </c>
      <c r="K125" s="88" t="s">
        <v>572</v>
      </c>
      <c r="L125" s="88" t="s">
        <v>309</v>
      </c>
      <c r="M125" s="88" t="s">
        <v>310</v>
      </c>
      <c r="N125" s="6" t="s">
        <v>3081</v>
      </c>
      <c r="O125" s="6" t="s">
        <v>3082</v>
      </c>
      <c r="P125" s="88" t="s">
        <v>311</v>
      </c>
      <c r="Q125" s="88" t="s">
        <v>323</v>
      </c>
    </row>
    <row r="126" spans="1:17">
      <c r="A126" s="1" t="s">
        <v>1137</v>
      </c>
      <c r="B126" s="337" t="s">
        <v>3218</v>
      </c>
      <c r="C126" s="337"/>
      <c r="D126" s="337" t="s">
        <v>2109</v>
      </c>
      <c r="E126" s="337" t="s">
        <v>2110</v>
      </c>
      <c r="F126" s="338">
        <v>44763</v>
      </c>
      <c r="G126" s="339">
        <v>285</v>
      </c>
      <c r="H126" s="339">
        <v>285</v>
      </c>
      <c r="I126" s="340" t="s">
        <v>3084</v>
      </c>
      <c r="J126" s="341" t="s">
        <v>3219</v>
      </c>
      <c r="K126" s="342"/>
      <c r="L126" s="342"/>
      <c r="M126" s="342"/>
      <c r="N126" s="339"/>
      <c r="O126" s="339">
        <v>125000</v>
      </c>
      <c r="P126" s="341" t="s">
        <v>3220</v>
      </c>
      <c r="Q126" s="340" t="s">
        <v>3217</v>
      </c>
    </row>
    <row r="130" spans="1:17" ht="67.5">
      <c r="B130" s="88" t="s">
        <v>571</v>
      </c>
      <c r="C130" s="88" t="s">
        <v>1433</v>
      </c>
      <c r="D130" s="335" t="s">
        <v>2103</v>
      </c>
      <c r="E130" s="335" t="s">
        <v>2104</v>
      </c>
      <c r="F130" s="88" t="s">
        <v>306</v>
      </c>
      <c r="G130" s="88" t="s">
        <v>2105</v>
      </c>
      <c r="H130" s="88" t="s">
        <v>2106</v>
      </c>
      <c r="I130" s="88" t="s">
        <v>2107</v>
      </c>
      <c r="J130" s="336" t="s">
        <v>1434</v>
      </c>
      <c r="K130" s="88" t="s">
        <v>572</v>
      </c>
      <c r="L130" s="88" t="s">
        <v>309</v>
      </c>
      <c r="M130" s="88" t="s">
        <v>310</v>
      </c>
      <c r="N130" s="6" t="s">
        <v>3081</v>
      </c>
      <c r="O130" s="6" t="s">
        <v>3082</v>
      </c>
      <c r="P130" s="88" t="s">
        <v>311</v>
      </c>
      <c r="Q130" s="88" t="s">
        <v>323</v>
      </c>
    </row>
    <row r="131" spans="1:17">
      <c r="A131" s="1" t="s">
        <v>1238</v>
      </c>
      <c r="B131" s="337" t="s">
        <v>3221</v>
      </c>
      <c r="C131" s="337"/>
      <c r="D131" s="337" t="s">
        <v>2109</v>
      </c>
      <c r="E131" s="337" t="s">
        <v>2110</v>
      </c>
      <c r="F131" s="338">
        <v>44840</v>
      </c>
      <c r="G131" s="339">
        <v>130</v>
      </c>
      <c r="H131" s="339">
        <v>130</v>
      </c>
      <c r="I131" s="340" t="s">
        <v>3084</v>
      </c>
      <c r="J131" s="341" t="s">
        <v>3222</v>
      </c>
      <c r="K131" s="342"/>
      <c r="L131" s="342"/>
      <c r="M131" s="342"/>
      <c r="N131" s="339"/>
      <c r="O131" s="339">
        <v>40000</v>
      </c>
      <c r="P131" s="341" t="s">
        <v>3223</v>
      </c>
      <c r="Q131" s="340" t="s">
        <v>3224</v>
      </c>
    </row>
    <row r="139" spans="1:17" ht="67.5">
      <c r="B139" s="88" t="s">
        <v>571</v>
      </c>
      <c r="C139" s="88" t="s">
        <v>1433</v>
      </c>
      <c r="D139" s="335" t="s">
        <v>2103</v>
      </c>
      <c r="E139" s="335" t="s">
        <v>2104</v>
      </c>
      <c r="F139" s="88" t="s">
        <v>306</v>
      </c>
      <c r="G139" s="88" t="s">
        <v>2105</v>
      </c>
      <c r="H139" s="88" t="s">
        <v>2106</v>
      </c>
      <c r="I139" s="88" t="s">
        <v>2107</v>
      </c>
      <c r="J139" s="336" t="s">
        <v>1434</v>
      </c>
      <c r="K139" s="88" t="s">
        <v>572</v>
      </c>
      <c r="L139" s="88" t="s">
        <v>309</v>
      </c>
      <c r="M139" s="88" t="s">
        <v>310</v>
      </c>
      <c r="N139" s="6" t="s">
        <v>3081</v>
      </c>
      <c r="O139" s="6" t="s">
        <v>3082</v>
      </c>
      <c r="P139" s="88" t="s">
        <v>311</v>
      </c>
      <c r="Q139" s="88" t="s">
        <v>323</v>
      </c>
    </row>
    <row r="140" spans="1:17">
      <c r="B140" s="337" t="s">
        <v>3225</v>
      </c>
      <c r="C140" s="337"/>
      <c r="D140" s="337" t="s">
        <v>2109</v>
      </c>
      <c r="E140" s="337" t="s">
        <v>3092</v>
      </c>
      <c r="F140" s="338">
        <v>44573</v>
      </c>
      <c r="G140" s="339">
        <v>25000</v>
      </c>
      <c r="H140" s="339">
        <v>0</v>
      </c>
      <c r="I140" s="340" t="s">
        <v>3084</v>
      </c>
      <c r="J140" s="341" t="s">
        <v>3226</v>
      </c>
      <c r="K140" s="342"/>
      <c r="L140" s="342"/>
      <c r="M140" s="342"/>
      <c r="N140" s="339"/>
      <c r="O140" s="339">
        <v>2662500</v>
      </c>
      <c r="P140" s="341" t="s">
        <v>3227</v>
      </c>
      <c r="Q140" s="340" t="s">
        <v>3087</v>
      </c>
    </row>
    <row r="141" spans="1:17">
      <c r="B141" s="337" t="s">
        <v>3228</v>
      </c>
      <c r="C141" s="337"/>
      <c r="D141" s="337" t="s">
        <v>2109</v>
      </c>
      <c r="E141" s="337" t="s">
        <v>3092</v>
      </c>
      <c r="F141" s="338">
        <v>44573</v>
      </c>
      <c r="G141" s="339">
        <v>27000</v>
      </c>
      <c r="H141" s="339">
        <v>0</v>
      </c>
      <c r="I141" s="340" t="s">
        <v>3084</v>
      </c>
      <c r="J141" s="341" t="s">
        <v>3226</v>
      </c>
      <c r="K141" s="342"/>
      <c r="L141" s="342"/>
      <c r="M141" s="342"/>
      <c r="N141" s="339"/>
      <c r="O141" s="339">
        <v>1890000</v>
      </c>
      <c r="P141" s="341" t="s">
        <v>3229</v>
      </c>
      <c r="Q141" s="340" t="s">
        <v>3087</v>
      </c>
    </row>
    <row r="142" spans="1:17">
      <c r="B142" s="337" t="s">
        <v>3230</v>
      </c>
      <c r="C142" s="337"/>
      <c r="D142" s="337" t="s">
        <v>2109</v>
      </c>
      <c r="E142" s="337" t="s">
        <v>3092</v>
      </c>
      <c r="F142" s="338">
        <v>44573</v>
      </c>
      <c r="G142" s="339">
        <v>27000</v>
      </c>
      <c r="H142" s="339">
        <v>0</v>
      </c>
      <c r="I142" s="340" t="s">
        <v>3084</v>
      </c>
      <c r="J142" s="341" t="s">
        <v>3226</v>
      </c>
      <c r="K142" s="342"/>
      <c r="L142" s="342"/>
      <c r="M142" s="342"/>
      <c r="N142" s="339"/>
      <c r="O142" s="339">
        <v>1890000</v>
      </c>
      <c r="P142" s="341" t="s">
        <v>3229</v>
      </c>
      <c r="Q142" s="340" t="s">
        <v>3087</v>
      </c>
    </row>
    <row r="143" spans="1:17">
      <c r="B143" s="337" t="s">
        <v>3231</v>
      </c>
      <c r="C143" s="337"/>
      <c r="D143" s="337" t="s">
        <v>2109</v>
      </c>
      <c r="E143" s="337" t="s">
        <v>3092</v>
      </c>
      <c r="F143" s="338">
        <v>44573</v>
      </c>
      <c r="G143" s="339">
        <v>27000</v>
      </c>
      <c r="H143" s="339">
        <v>0</v>
      </c>
      <c r="I143" s="340" t="s">
        <v>3084</v>
      </c>
      <c r="J143" s="341" t="s">
        <v>3226</v>
      </c>
      <c r="K143" s="342"/>
      <c r="L143" s="342"/>
      <c r="M143" s="342"/>
      <c r="N143" s="339"/>
      <c r="O143" s="339">
        <v>1890000</v>
      </c>
      <c r="P143" s="341" t="s">
        <v>3229</v>
      </c>
      <c r="Q143" s="340" t="s">
        <v>3087</v>
      </c>
    </row>
    <row r="144" spans="1:17">
      <c r="B144" s="337" t="s">
        <v>3232</v>
      </c>
      <c r="C144" s="337"/>
      <c r="D144" s="337" t="s">
        <v>2109</v>
      </c>
      <c r="E144" s="337" t="s">
        <v>3092</v>
      </c>
      <c r="F144" s="338">
        <v>44573</v>
      </c>
      <c r="G144" s="339">
        <v>27000</v>
      </c>
      <c r="H144" s="339">
        <v>0</v>
      </c>
      <c r="I144" s="340" t="s">
        <v>3084</v>
      </c>
      <c r="J144" s="341" t="s">
        <v>3226</v>
      </c>
      <c r="K144" s="342"/>
      <c r="L144" s="342"/>
      <c r="M144" s="342"/>
      <c r="N144" s="339"/>
      <c r="O144" s="339">
        <v>1890000</v>
      </c>
      <c r="P144" s="341" t="s">
        <v>3229</v>
      </c>
      <c r="Q144" s="340" t="s">
        <v>3087</v>
      </c>
    </row>
    <row r="145" spans="2:17">
      <c r="B145" s="337" t="s">
        <v>3233</v>
      </c>
      <c r="C145" s="337"/>
      <c r="D145" s="337" t="s">
        <v>2109</v>
      </c>
      <c r="E145" s="337" t="s">
        <v>3092</v>
      </c>
      <c r="F145" s="338">
        <v>44573</v>
      </c>
      <c r="G145" s="339">
        <v>26000</v>
      </c>
      <c r="H145" s="339">
        <v>0</v>
      </c>
      <c r="I145" s="340" t="s">
        <v>3084</v>
      </c>
      <c r="J145" s="341" t="s">
        <v>3226</v>
      </c>
      <c r="K145" s="342"/>
      <c r="L145" s="342"/>
      <c r="M145" s="342"/>
      <c r="N145" s="339"/>
      <c r="O145" s="339">
        <v>1820000</v>
      </c>
      <c r="P145" s="341" t="s">
        <v>3234</v>
      </c>
      <c r="Q145" s="340" t="s">
        <v>3087</v>
      </c>
    </row>
    <row r="146" spans="2:17">
      <c r="B146" s="337" t="s">
        <v>3235</v>
      </c>
      <c r="C146" s="337"/>
      <c r="D146" s="337" t="s">
        <v>2109</v>
      </c>
      <c r="E146" s="337" t="s">
        <v>3092</v>
      </c>
      <c r="F146" s="338">
        <v>44574</v>
      </c>
      <c r="G146" s="339">
        <v>30000</v>
      </c>
      <c r="H146" s="339">
        <v>0</v>
      </c>
      <c r="I146" s="340" t="s">
        <v>3084</v>
      </c>
      <c r="J146" s="341" t="s">
        <v>3226</v>
      </c>
      <c r="K146" s="342"/>
      <c r="L146" s="342"/>
      <c r="M146" s="342"/>
      <c r="N146" s="339"/>
      <c r="O146" s="339">
        <v>3195000</v>
      </c>
      <c r="P146" s="341" t="s">
        <v>3236</v>
      </c>
      <c r="Q146" s="340" t="s">
        <v>3087</v>
      </c>
    </row>
    <row r="147" spans="2:17">
      <c r="B147" s="337" t="s">
        <v>3237</v>
      </c>
      <c r="C147" s="337"/>
      <c r="D147" s="337" t="s">
        <v>2109</v>
      </c>
      <c r="E147" s="337" t="s">
        <v>3092</v>
      </c>
      <c r="F147" s="338">
        <v>44574</v>
      </c>
      <c r="G147" s="339">
        <v>30000</v>
      </c>
      <c r="H147" s="339">
        <v>0</v>
      </c>
      <c r="I147" s="340" t="s">
        <v>3084</v>
      </c>
      <c r="J147" s="341" t="s">
        <v>3226</v>
      </c>
      <c r="K147" s="342"/>
      <c r="L147" s="342"/>
      <c r="M147" s="342"/>
      <c r="N147" s="339"/>
      <c r="O147" s="339">
        <v>3195000</v>
      </c>
      <c r="P147" s="341" t="s">
        <v>3236</v>
      </c>
      <c r="Q147" s="340" t="s">
        <v>3087</v>
      </c>
    </row>
    <row r="148" spans="2:17">
      <c r="B148" s="337" t="s">
        <v>3238</v>
      </c>
      <c r="C148" s="337"/>
      <c r="D148" s="337" t="s">
        <v>2109</v>
      </c>
      <c r="E148" s="337" t="s">
        <v>3092</v>
      </c>
      <c r="F148" s="338">
        <v>44574</v>
      </c>
      <c r="G148" s="339">
        <v>30000</v>
      </c>
      <c r="H148" s="339">
        <v>0</v>
      </c>
      <c r="I148" s="340" t="s">
        <v>3084</v>
      </c>
      <c r="J148" s="341" t="s">
        <v>3226</v>
      </c>
      <c r="K148" s="342"/>
      <c r="L148" s="342"/>
      <c r="M148" s="342"/>
      <c r="N148" s="339"/>
      <c r="O148" s="339">
        <v>3195000</v>
      </c>
      <c r="P148" s="341" t="s">
        <v>3236</v>
      </c>
      <c r="Q148" s="340" t="s">
        <v>3087</v>
      </c>
    </row>
    <row r="149" spans="2:17">
      <c r="B149" s="337" t="s">
        <v>3239</v>
      </c>
      <c r="C149" s="337"/>
      <c r="D149" s="337" t="s">
        <v>2109</v>
      </c>
      <c r="E149" s="337" t="s">
        <v>3092</v>
      </c>
      <c r="F149" s="338">
        <v>44574</v>
      </c>
      <c r="G149" s="339">
        <v>30000</v>
      </c>
      <c r="H149" s="339">
        <v>0</v>
      </c>
      <c r="I149" s="340" t="s">
        <v>3084</v>
      </c>
      <c r="J149" s="341" t="s">
        <v>3226</v>
      </c>
      <c r="K149" s="342"/>
      <c r="L149" s="342"/>
      <c r="M149" s="342"/>
      <c r="N149" s="339"/>
      <c r="O149" s="339">
        <v>3195000</v>
      </c>
      <c r="P149" s="341" t="s">
        <v>3236</v>
      </c>
      <c r="Q149" s="340" t="s">
        <v>3087</v>
      </c>
    </row>
    <row r="150" spans="2:17">
      <c r="B150" s="337" t="s">
        <v>3240</v>
      </c>
      <c r="C150" s="337"/>
      <c r="D150" s="337" t="s">
        <v>2109</v>
      </c>
      <c r="E150" s="337" t="s">
        <v>3092</v>
      </c>
      <c r="F150" s="338">
        <v>44574</v>
      </c>
      <c r="G150" s="339">
        <v>30000</v>
      </c>
      <c r="H150" s="339">
        <v>0</v>
      </c>
      <c r="I150" s="340" t="s">
        <v>3084</v>
      </c>
      <c r="J150" s="341" t="s">
        <v>3226</v>
      </c>
      <c r="K150" s="342"/>
      <c r="L150" s="342"/>
      <c r="M150" s="342"/>
      <c r="N150" s="339"/>
      <c r="O150" s="339">
        <v>3195000</v>
      </c>
      <c r="P150" s="341" t="s">
        <v>3236</v>
      </c>
      <c r="Q150" s="340" t="s">
        <v>3087</v>
      </c>
    </row>
    <row r="151" spans="2:17">
      <c r="B151" s="337" t="s">
        <v>3241</v>
      </c>
      <c r="C151" s="337"/>
      <c r="D151" s="337" t="s">
        <v>2109</v>
      </c>
      <c r="E151" s="337" t="s">
        <v>3092</v>
      </c>
      <c r="F151" s="338">
        <v>44574</v>
      </c>
      <c r="G151" s="339">
        <v>30000</v>
      </c>
      <c r="H151" s="339">
        <v>0</v>
      </c>
      <c r="I151" s="340" t="s">
        <v>3084</v>
      </c>
      <c r="J151" s="341" t="s">
        <v>3226</v>
      </c>
      <c r="K151" s="342"/>
      <c r="L151" s="342"/>
      <c r="M151" s="342"/>
      <c r="N151" s="339"/>
      <c r="O151" s="339">
        <v>3195000</v>
      </c>
      <c r="P151" s="341" t="s">
        <v>3236</v>
      </c>
      <c r="Q151" s="340" t="s">
        <v>3087</v>
      </c>
    </row>
    <row r="152" spans="2:17">
      <c r="B152" s="337" t="s">
        <v>3242</v>
      </c>
      <c r="C152" s="337"/>
      <c r="D152" s="337" t="s">
        <v>2109</v>
      </c>
      <c r="E152" s="337" t="s">
        <v>3092</v>
      </c>
      <c r="F152" s="338">
        <v>44574</v>
      </c>
      <c r="G152" s="339">
        <v>30000</v>
      </c>
      <c r="H152" s="339">
        <v>0</v>
      </c>
      <c r="I152" s="340" t="s">
        <v>3084</v>
      </c>
      <c r="J152" s="341" t="s">
        <v>3226</v>
      </c>
      <c r="K152" s="342"/>
      <c r="L152" s="342"/>
      <c r="M152" s="342"/>
      <c r="N152" s="339"/>
      <c r="O152" s="339">
        <v>3195000</v>
      </c>
      <c r="P152" s="341" t="s">
        <v>3236</v>
      </c>
      <c r="Q152" s="340" t="s">
        <v>3087</v>
      </c>
    </row>
    <row r="153" spans="2:17">
      <c r="B153" s="337" t="s">
        <v>3243</v>
      </c>
      <c r="C153" s="337"/>
      <c r="D153" s="337" t="s">
        <v>2109</v>
      </c>
      <c r="E153" s="337" t="s">
        <v>3092</v>
      </c>
      <c r="F153" s="338">
        <v>44574</v>
      </c>
      <c r="G153" s="339">
        <v>30000</v>
      </c>
      <c r="H153" s="339">
        <v>0</v>
      </c>
      <c r="I153" s="340" t="s">
        <v>3084</v>
      </c>
      <c r="J153" s="341" t="s">
        <v>3226</v>
      </c>
      <c r="K153" s="342"/>
      <c r="L153" s="342"/>
      <c r="M153" s="342"/>
      <c r="N153" s="339"/>
      <c r="O153" s="339">
        <v>3195000</v>
      </c>
      <c r="P153" s="341" t="s">
        <v>3236</v>
      </c>
      <c r="Q153" s="340" t="s">
        <v>3087</v>
      </c>
    </row>
    <row r="154" spans="2:17">
      <c r="B154" s="337" t="s">
        <v>3244</v>
      </c>
      <c r="C154" s="337"/>
      <c r="D154" s="337" t="s">
        <v>2109</v>
      </c>
      <c r="E154" s="337" t="s">
        <v>3092</v>
      </c>
      <c r="F154" s="338">
        <v>44574</v>
      </c>
      <c r="G154" s="339">
        <v>30000</v>
      </c>
      <c r="H154" s="339">
        <v>0</v>
      </c>
      <c r="I154" s="340" t="s">
        <v>3084</v>
      </c>
      <c r="J154" s="341" t="s">
        <v>3226</v>
      </c>
      <c r="K154" s="342"/>
      <c r="L154" s="342"/>
      <c r="M154" s="342"/>
      <c r="N154" s="339"/>
      <c r="O154" s="339">
        <v>3195000</v>
      </c>
      <c r="P154" s="341" t="s">
        <v>3236</v>
      </c>
      <c r="Q154" s="340" t="s">
        <v>3087</v>
      </c>
    </row>
    <row r="155" spans="2:17">
      <c r="B155" s="337" t="s">
        <v>3245</v>
      </c>
      <c r="C155" s="337"/>
      <c r="D155" s="337" t="s">
        <v>2109</v>
      </c>
      <c r="E155" s="337" t="s">
        <v>3092</v>
      </c>
      <c r="F155" s="338">
        <v>44574</v>
      </c>
      <c r="G155" s="339">
        <v>30000</v>
      </c>
      <c r="H155" s="339">
        <v>0</v>
      </c>
      <c r="I155" s="340" t="s">
        <v>3084</v>
      </c>
      <c r="J155" s="341" t="s">
        <v>3226</v>
      </c>
      <c r="K155" s="342"/>
      <c r="L155" s="342"/>
      <c r="M155" s="342"/>
      <c r="N155" s="339"/>
      <c r="O155" s="339">
        <v>3195000</v>
      </c>
      <c r="P155" s="341" t="s">
        <v>3236</v>
      </c>
      <c r="Q155" s="340" t="s">
        <v>3087</v>
      </c>
    </row>
    <row r="156" spans="2:17">
      <c r="B156" s="337" t="s">
        <v>3246</v>
      </c>
      <c r="C156" s="337"/>
      <c r="D156" s="337" t="s">
        <v>2109</v>
      </c>
      <c r="E156" s="337" t="s">
        <v>3092</v>
      </c>
      <c r="F156" s="338">
        <v>44574</v>
      </c>
      <c r="G156" s="339">
        <v>30000</v>
      </c>
      <c r="H156" s="339">
        <v>0</v>
      </c>
      <c r="I156" s="340" t="s">
        <v>3084</v>
      </c>
      <c r="J156" s="341" t="s">
        <v>3226</v>
      </c>
      <c r="K156" s="342"/>
      <c r="L156" s="342"/>
      <c r="M156" s="342"/>
      <c r="N156" s="339"/>
      <c r="O156" s="339">
        <v>3195000</v>
      </c>
      <c r="P156" s="341" t="s">
        <v>3247</v>
      </c>
      <c r="Q156" s="340" t="s">
        <v>3087</v>
      </c>
    </row>
    <row r="157" spans="2:17">
      <c r="B157" s="337" t="s">
        <v>3248</v>
      </c>
      <c r="C157" s="337"/>
      <c r="D157" s="337" t="s">
        <v>2109</v>
      </c>
      <c r="E157" s="337" t="s">
        <v>3092</v>
      </c>
      <c r="F157" s="338">
        <v>44574</v>
      </c>
      <c r="G157" s="339">
        <v>30000</v>
      </c>
      <c r="H157" s="339">
        <v>0</v>
      </c>
      <c r="I157" s="340" t="s">
        <v>3084</v>
      </c>
      <c r="J157" s="341" t="s">
        <v>3226</v>
      </c>
      <c r="K157" s="342"/>
      <c r="L157" s="342"/>
      <c r="M157" s="342"/>
      <c r="N157" s="339"/>
      <c r="O157" s="339">
        <v>3195000</v>
      </c>
      <c r="P157" s="341" t="s">
        <v>3247</v>
      </c>
      <c r="Q157" s="340" t="s">
        <v>3087</v>
      </c>
    </row>
    <row r="158" spans="2:17">
      <c r="B158" s="337" t="s">
        <v>3249</v>
      </c>
      <c r="C158" s="337"/>
      <c r="D158" s="337" t="s">
        <v>2109</v>
      </c>
      <c r="E158" s="337" t="s">
        <v>3092</v>
      </c>
      <c r="F158" s="338">
        <v>44574</v>
      </c>
      <c r="G158" s="339">
        <v>30000</v>
      </c>
      <c r="H158" s="339">
        <v>0</v>
      </c>
      <c r="I158" s="340" t="s">
        <v>3084</v>
      </c>
      <c r="J158" s="341" t="s">
        <v>3226</v>
      </c>
      <c r="K158" s="342"/>
      <c r="L158" s="342"/>
      <c r="M158" s="342"/>
      <c r="N158" s="339"/>
      <c r="O158" s="339">
        <v>3195000</v>
      </c>
      <c r="P158" s="341" t="s">
        <v>3247</v>
      </c>
      <c r="Q158" s="340" t="s">
        <v>3087</v>
      </c>
    </row>
    <row r="159" spans="2:17">
      <c r="B159" s="337" t="s">
        <v>3250</v>
      </c>
      <c r="C159" s="337"/>
      <c r="D159" s="337" t="s">
        <v>2109</v>
      </c>
      <c r="E159" s="337" t="s">
        <v>3092</v>
      </c>
      <c r="F159" s="338">
        <v>44574</v>
      </c>
      <c r="G159" s="339">
        <v>30000</v>
      </c>
      <c r="H159" s="339">
        <v>0</v>
      </c>
      <c r="I159" s="340" t="s">
        <v>3084</v>
      </c>
      <c r="J159" s="341" t="s">
        <v>3226</v>
      </c>
      <c r="K159" s="342"/>
      <c r="L159" s="342"/>
      <c r="M159" s="342"/>
      <c r="N159" s="339"/>
      <c r="O159" s="339">
        <v>3195000</v>
      </c>
      <c r="P159" s="341" t="s">
        <v>3247</v>
      </c>
      <c r="Q159" s="340" t="s">
        <v>3087</v>
      </c>
    </row>
    <row r="160" spans="2:17">
      <c r="B160" s="337" t="s">
        <v>3251</v>
      </c>
      <c r="C160" s="337"/>
      <c r="D160" s="337" t="s">
        <v>2109</v>
      </c>
      <c r="E160" s="337" t="s">
        <v>3092</v>
      </c>
      <c r="F160" s="338">
        <v>44574</v>
      </c>
      <c r="G160" s="339">
        <v>30000</v>
      </c>
      <c r="H160" s="339">
        <v>0</v>
      </c>
      <c r="I160" s="340" t="s">
        <v>3084</v>
      </c>
      <c r="J160" s="341" t="s">
        <v>3226</v>
      </c>
      <c r="K160" s="342"/>
      <c r="L160" s="342"/>
      <c r="M160" s="342"/>
      <c r="N160" s="339"/>
      <c r="O160" s="339">
        <v>3195000</v>
      </c>
      <c r="P160" s="341" t="s">
        <v>3247</v>
      </c>
      <c r="Q160" s="340" t="s">
        <v>3087</v>
      </c>
    </row>
    <row r="161" spans="2:17">
      <c r="B161" s="337" t="s">
        <v>3252</v>
      </c>
      <c r="C161" s="337"/>
      <c r="D161" s="337" t="s">
        <v>2109</v>
      </c>
      <c r="E161" s="337" t="s">
        <v>3092</v>
      </c>
      <c r="F161" s="338">
        <v>44574</v>
      </c>
      <c r="G161" s="339">
        <v>30000</v>
      </c>
      <c r="H161" s="339">
        <v>0</v>
      </c>
      <c r="I161" s="340" t="s">
        <v>3084</v>
      </c>
      <c r="J161" s="341" t="s">
        <v>3226</v>
      </c>
      <c r="K161" s="342"/>
      <c r="L161" s="342"/>
      <c r="M161" s="342"/>
      <c r="N161" s="339"/>
      <c r="O161" s="339">
        <v>3195000</v>
      </c>
      <c r="P161" s="341" t="s">
        <v>3247</v>
      </c>
      <c r="Q161" s="340" t="s">
        <v>3087</v>
      </c>
    </row>
    <row r="162" spans="2:17">
      <c r="B162" s="337" t="s">
        <v>3253</v>
      </c>
      <c r="C162" s="337"/>
      <c r="D162" s="337" t="s">
        <v>2109</v>
      </c>
      <c r="E162" s="337" t="s">
        <v>3092</v>
      </c>
      <c r="F162" s="338">
        <v>44574</v>
      </c>
      <c r="G162" s="339">
        <v>30000</v>
      </c>
      <c r="H162" s="339">
        <v>0</v>
      </c>
      <c r="I162" s="340" t="s">
        <v>3084</v>
      </c>
      <c r="J162" s="341" t="s">
        <v>3226</v>
      </c>
      <c r="K162" s="342"/>
      <c r="L162" s="342"/>
      <c r="M162" s="342"/>
      <c r="N162" s="339"/>
      <c r="O162" s="339">
        <v>3195000</v>
      </c>
      <c r="P162" s="341" t="s">
        <v>3247</v>
      </c>
      <c r="Q162" s="340" t="s">
        <v>3087</v>
      </c>
    </row>
    <row r="163" spans="2:17">
      <c r="B163" s="337" t="s">
        <v>3254</v>
      </c>
      <c r="C163" s="337"/>
      <c r="D163" s="337" t="s">
        <v>2109</v>
      </c>
      <c r="E163" s="337" t="s">
        <v>3092</v>
      </c>
      <c r="F163" s="338">
        <v>44574</v>
      </c>
      <c r="G163" s="339">
        <v>30000</v>
      </c>
      <c r="H163" s="339">
        <v>0</v>
      </c>
      <c r="I163" s="340" t="s">
        <v>3084</v>
      </c>
      <c r="J163" s="341" t="s">
        <v>3226</v>
      </c>
      <c r="K163" s="342"/>
      <c r="L163" s="342"/>
      <c r="M163" s="342"/>
      <c r="N163" s="339"/>
      <c r="O163" s="339">
        <v>3195000</v>
      </c>
      <c r="P163" s="341" t="s">
        <v>3247</v>
      </c>
      <c r="Q163" s="340" t="s">
        <v>3087</v>
      </c>
    </row>
    <row r="164" spans="2:17">
      <c r="B164" s="337" t="s">
        <v>3255</v>
      </c>
      <c r="C164" s="337"/>
      <c r="D164" s="337" t="s">
        <v>2109</v>
      </c>
      <c r="E164" s="337" t="s">
        <v>3092</v>
      </c>
      <c r="F164" s="338">
        <v>44574</v>
      </c>
      <c r="G164" s="339">
        <v>30000</v>
      </c>
      <c r="H164" s="339">
        <v>0</v>
      </c>
      <c r="I164" s="340" t="s">
        <v>3084</v>
      </c>
      <c r="J164" s="341" t="s">
        <v>3226</v>
      </c>
      <c r="K164" s="342"/>
      <c r="L164" s="342"/>
      <c r="M164" s="342"/>
      <c r="N164" s="339"/>
      <c r="O164" s="339">
        <v>3195000</v>
      </c>
      <c r="P164" s="341" t="s">
        <v>3247</v>
      </c>
      <c r="Q164" s="340" t="s">
        <v>3087</v>
      </c>
    </row>
    <row r="165" spans="2:17">
      <c r="B165" s="337" t="s">
        <v>3256</v>
      </c>
      <c r="C165" s="337"/>
      <c r="D165" s="337" t="s">
        <v>2109</v>
      </c>
      <c r="E165" s="337" t="s">
        <v>3092</v>
      </c>
      <c r="F165" s="338">
        <v>44574</v>
      </c>
      <c r="G165" s="339">
        <v>30000</v>
      </c>
      <c r="H165" s="339">
        <v>0</v>
      </c>
      <c r="I165" s="340" t="s">
        <v>3084</v>
      </c>
      <c r="J165" s="341" t="s">
        <v>3226</v>
      </c>
      <c r="K165" s="342"/>
      <c r="L165" s="342"/>
      <c r="M165" s="342"/>
      <c r="N165" s="339"/>
      <c r="O165" s="339">
        <v>3195000</v>
      </c>
      <c r="P165" s="341" t="s">
        <v>3247</v>
      </c>
      <c r="Q165" s="340" t="s">
        <v>3087</v>
      </c>
    </row>
    <row r="166" spans="2:17">
      <c r="B166" s="337" t="s">
        <v>3257</v>
      </c>
      <c r="C166" s="337"/>
      <c r="D166" s="337" t="s">
        <v>2109</v>
      </c>
      <c r="E166" s="337" t="s">
        <v>3092</v>
      </c>
      <c r="F166" s="338">
        <v>44574</v>
      </c>
      <c r="G166" s="339">
        <v>30000</v>
      </c>
      <c r="H166" s="339">
        <v>0</v>
      </c>
      <c r="I166" s="340" t="s">
        <v>3084</v>
      </c>
      <c r="J166" s="341" t="s">
        <v>3226</v>
      </c>
      <c r="K166" s="342"/>
      <c r="L166" s="342"/>
      <c r="M166" s="342"/>
      <c r="N166" s="339"/>
      <c r="O166" s="339">
        <v>3195000</v>
      </c>
      <c r="P166" s="341" t="s">
        <v>3258</v>
      </c>
      <c r="Q166" s="340" t="s">
        <v>3087</v>
      </c>
    </row>
    <row r="167" spans="2:17">
      <c r="B167" s="337" t="s">
        <v>3259</v>
      </c>
      <c r="C167" s="337"/>
      <c r="D167" s="337" t="s">
        <v>2109</v>
      </c>
      <c r="E167" s="337" t="s">
        <v>3092</v>
      </c>
      <c r="F167" s="338">
        <v>44574</v>
      </c>
      <c r="G167" s="339">
        <v>30000</v>
      </c>
      <c r="H167" s="339">
        <v>0</v>
      </c>
      <c r="I167" s="340" t="s">
        <v>3084</v>
      </c>
      <c r="J167" s="341" t="s">
        <v>3226</v>
      </c>
      <c r="K167" s="342"/>
      <c r="L167" s="342"/>
      <c r="M167" s="342"/>
      <c r="N167" s="339"/>
      <c r="O167" s="339">
        <v>3195000</v>
      </c>
      <c r="P167" s="341" t="s">
        <v>3258</v>
      </c>
      <c r="Q167" s="340" t="s">
        <v>3087</v>
      </c>
    </row>
    <row r="168" spans="2:17">
      <c r="B168" s="337" t="s">
        <v>3260</v>
      </c>
      <c r="C168" s="337"/>
      <c r="D168" s="337" t="s">
        <v>2109</v>
      </c>
      <c r="E168" s="337" t="s">
        <v>3092</v>
      </c>
      <c r="F168" s="338">
        <v>44574</v>
      </c>
      <c r="G168" s="339">
        <v>30000</v>
      </c>
      <c r="H168" s="339">
        <v>0</v>
      </c>
      <c r="I168" s="340" t="s">
        <v>3084</v>
      </c>
      <c r="J168" s="341" t="s">
        <v>3226</v>
      </c>
      <c r="K168" s="342"/>
      <c r="L168" s="342"/>
      <c r="M168" s="342"/>
      <c r="N168" s="339"/>
      <c r="O168" s="339">
        <v>3195000</v>
      </c>
      <c r="P168" s="341" t="s">
        <v>3258</v>
      </c>
      <c r="Q168" s="340" t="s">
        <v>3087</v>
      </c>
    </row>
    <row r="169" spans="2:17">
      <c r="B169" s="337" t="s">
        <v>3261</v>
      </c>
      <c r="C169" s="337"/>
      <c r="D169" s="337" t="s">
        <v>2109</v>
      </c>
      <c r="E169" s="337" t="s">
        <v>3092</v>
      </c>
      <c r="F169" s="338">
        <v>44574</v>
      </c>
      <c r="G169" s="339">
        <v>30000</v>
      </c>
      <c r="H169" s="339">
        <v>0</v>
      </c>
      <c r="I169" s="340" t="s">
        <v>3084</v>
      </c>
      <c r="J169" s="341" t="s">
        <v>3226</v>
      </c>
      <c r="K169" s="342"/>
      <c r="L169" s="342"/>
      <c r="M169" s="342"/>
      <c r="N169" s="339"/>
      <c r="O169" s="339">
        <v>3195000</v>
      </c>
      <c r="P169" s="341" t="s">
        <v>3258</v>
      </c>
      <c r="Q169" s="340" t="s">
        <v>3087</v>
      </c>
    </row>
    <row r="170" spans="2:17">
      <c r="B170" s="337" t="s">
        <v>3262</v>
      </c>
      <c r="C170" s="337"/>
      <c r="D170" s="337" t="s">
        <v>2109</v>
      </c>
      <c r="E170" s="337" t="s">
        <v>3092</v>
      </c>
      <c r="F170" s="338">
        <v>44574</v>
      </c>
      <c r="G170" s="339">
        <v>30000</v>
      </c>
      <c r="H170" s="339">
        <v>0</v>
      </c>
      <c r="I170" s="340" t="s">
        <v>3084</v>
      </c>
      <c r="J170" s="341" t="s">
        <v>3226</v>
      </c>
      <c r="K170" s="342"/>
      <c r="L170" s="342"/>
      <c r="M170" s="342"/>
      <c r="N170" s="339"/>
      <c r="O170" s="339">
        <v>3195000</v>
      </c>
      <c r="P170" s="341" t="s">
        <v>3258</v>
      </c>
      <c r="Q170" s="340" t="s">
        <v>3087</v>
      </c>
    </row>
    <row r="171" spans="2:17">
      <c r="B171" s="337" t="s">
        <v>3263</v>
      </c>
      <c r="C171" s="337"/>
      <c r="D171" s="337" t="s">
        <v>2109</v>
      </c>
      <c r="E171" s="337" t="s">
        <v>3092</v>
      </c>
      <c r="F171" s="338">
        <v>44574</v>
      </c>
      <c r="G171" s="339">
        <v>30000</v>
      </c>
      <c r="H171" s="339">
        <v>0</v>
      </c>
      <c r="I171" s="340" t="s">
        <v>3084</v>
      </c>
      <c r="J171" s="341" t="s">
        <v>3226</v>
      </c>
      <c r="K171" s="342"/>
      <c r="L171" s="342"/>
      <c r="M171" s="342"/>
      <c r="N171" s="339"/>
      <c r="O171" s="339">
        <v>3195000</v>
      </c>
      <c r="P171" s="341" t="s">
        <v>3258</v>
      </c>
      <c r="Q171" s="340" t="s">
        <v>3087</v>
      </c>
    </row>
    <row r="172" spans="2:17">
      <c r="B172" s="337" t="s">
        <v>3264</v>
      </c>
      <c r="C172" s="337"/>
      <c r="D172" s="337" t="s">
        <v>2109</v>
      </c>
      <c r="E172" s="337" t="s">
        <v>3092</v>
      </c>
      <c r="F172" s="338">
        <v>44574</v>
      </c>
      <c r="G172" s="339">
        <v>30000</v>
      </c>
      <c r="H172" s="339">
        <v>0</v>
      </c>
      <c r="I172" s="340" t="s">
        <v>3084</v>
      </c>
      <c r="J172" s="341" t="s">
        <v>3226</v>
      </c>
      <c r="K172" s="342"/>
      <c r="L172" s="342"/>
      <c r="M172" s="342"/>
      <c r="N172" s="339"/>
      <c r="O172" s="339">
        <v>3195000</v>
      </c>
      <c r="P172" s="341" t="s">
        <v>3258</v>
      </c>
      <c r="Q172" s="340" t="s">
        <v>3087</v>
      </c>
    </row>
    <row r="173" spans="2:17">
      <c r="B173" s="337" t="s">
        <v>3265</v>
      </c>
      <c r="C173" s="337"/>
      <c r="D173" s="337" t="s">
        <v>2109</v>
      </c>
      <c r="E173" s="337" t="s">
        <v>3092</v>
      </c>
      <c r="F173" s="338">
        <v>44574</v>
      </c>
      <c r="G173" s="339">
        <v>30000</v>
      </c>
      <c r="H173" s="339">
        <v>0</v>
      </c>
      <c r="I173" s="340" t="s">
        <v>3084</v>
      </c>
      <c r="J173" s="341" t="s">
        <v>3226</v>
      </c>
      <c r="K173" s="342"/>
      <c r="L173" s="342"/>
      <c r="M173" s="342"/>
      <c r="N173" s="339"/>
      <c r="O173" s="339">
        <v>3195000</v>
      </c>
      <c r="P173" s="341" t="s">
        <v>3258</v>
      </c>
      <c r="Q173" s="340" t="s">
        <v>3087</v>
      </c>
    </row>
    <row r="174" spans="2:17">
      <c r="B174" s="337" t="s">
        <v>3266</v>
      </c>
      <c r="C174" s="337"/>
      <c r="D174" s="337" t="s">
        <v>2109</v>
      </c>
      <c r="E174" s="337" t="s">
        <v>3092</v>
      </c>
      <c r="F174" s="338">
        <v>44574</v>
      </c>
      <c r="G174" s="339">
        <v>30000</v>
      </c>
      <c r="H174" s="339">
        <v>0</v>
      </c>
      <c r="I174" s="340" t="s">
        <v>3084</v>
      </c>
      <c r="J174" s="341" t="s">
        <v>3226</v>
      </c>
      <c r="K174" s="342"/>
      <c r="L174" s="342"/>
      <c r="M174" s="342"/>
      <c r="N174" s="339"/>
      <c r="O174" s="339">
        <v>3195000</v>
      </c>
      <c r="P174" s="341" t="s">
        <v>3258</v>
      </c>
      <c r="Q174" s="340" t="s">
        <v>3087</v>
      </c>
    </row>
    <row r="175" spans="2:17">
      <c r="B175" s="337" t="s">
        <v>3267</v>
      </c>
      <c r="C175" s="337"/>
      <c r="D175" s="337" t="s">
        <v>2109</v>
      </c>
      <c r="E175" s="337" t="s">
        <v>3092</v>
      </c>
      <c r="F175" s="338">
        <v>44574</v>
      </c>
      <c r="G175" s="339">
        <v>30000</v>
      </c>
      <c r="H175" s="339">
        <v>0</v>
      </c>
      <c r="I175" s="340" t="s">
        <v>3084</v>
      </c>
      <c r="J175" s="341" t="s">
        <v>3226</v>
      </c>
      <c r="K175" s="342"/>
      <c r="L175" s="342"/>
      <c r="M175" s="342"/>
      <c r="N175" s="339"/>
      <c r="O175" s="339">
        <v>3195000</v>
      </c>
      <c r="P175" s="341" t="s">
        <v>3258</v>
      </c>
      <c r="Q175" s="340" t="s">
        <v>3087</v>
      </c>
    </row>
    <row r="176" spans="2:17">
      <c r="B176" s="337" t="s">
        <v>3268</v>
      </c>
      <c r="C176" s="337"/>
      <c r="D176" s="337" t="s">
        <v>2109</v>
      </c>
      <c r="E176" s="337" t="s">
        <v>3092</v>
      </c>
      <c r="F176" s="338">
        <v>44574</v>
      </c>
      <c r="G176" s="339">
        <v>27000</v>
      </c>
      <c r="H176" s="339">
        <v>0</v>
      </c>
      <c r="I176" s="340" t="s">
        <v>3084</v>
      </c>
      <c r="J176" s="341" t="s">
        <v>3226</v>
      </c>
      <c r="K176" s="342"/>
      <c r="L176" s="342"/>
      <c r="M176" s="342"/>
      <c r="N176" s="339"/>
      <c r="O176" s="339">
        <v>1890000</v>
      </c>
      <c r="P176" s="341" t="s">
        <v>3229</v>
      </c>
      <c r="Q176" s="340" t="s">
        <v>3087</v>
      </c>
    </row>
    <row r="177" spans="2:17">
      <c r="B177" s="337" t="s">
        <v>3269</v>
      </c>
      <c r="C177" s="337"/>
      <c r="D177" s="337" t="s">
        <v>2109</v>
      </c>
      <c r="E177" s="337" t="s">
        <v>3092</v>
      </c>
      <c r="F177" s="338">
        <v>44574</v>
      </c>
      <c r="G177" s="339">
        <v>27000</v>
      </c>
      <c r="H177" s="339">
        <v>0</v>
      </c>
      <c r="I177" s="340" t="s">
        <v>3084</v>
      </c>
      <c r="J177" s="341" t="s">
        <v>3226</v>
      </c>
      <c r="K177" s="342"/>
      <c r="L177" s="342"/>
      <c r="M177" s="342"/>
      <c r="N177" s="339"/>
      <c r="O177" s="339">
        <v>1890000</v>
      </c>
      <c r="P177" s="341" t="s">
        <v>3229</v>
      </c>
      <c r="Q177" s="340" t="s">
        <v>3087</v>
      </c>
    </row>
    <row r="178" spans="2:17">
      <c r="B178" s="337" t="s">
        <v>3270</v>
      </c>
      <c r="C178" s="337"/>
      <c r="D178" s="337" t="s">
        <v>2109</v>
      </c>
      <c r="E178" s="337" t="s">
        <v>3092</v>
      </c>
      <c r="F178" s="338">
        <v>44574</v>
      </c>
      <c r="G178" s="339">
        <v>28000</v>
      </c>
      <c r="H178" s="339">
        <v>0</v>
      </c>
      <c r="I178" s="340" t="s">
        <v>3084</v>
      </c>
      <c r="J178" s="341" t="s">
        <v>3226</v>
      </c>
      <c r="K178" s="342"/>
      <c r="L178" s="342"/>
      <c r="M178" s="342"/>
      <c r="N178" s="339"/>
      <c r="O178" s="339">
        <v>1960000</v>
      </c>
      <c r="P178" s="341" t="s">
        <v>3229</v>
      </c>
      <c r="Q178" s="340" t="s">
        <v>3087</v>
      </c>
    </row>
    <row r="179" spans="2:17">
      <c r="B179" s="337" t="s">
        <v>3271</v>
      </c>
      <c r="C179" s="337"/>
      <c r="D179" s="337" t="s">
        <v>2109</v>
      </c>
      <c r="E179" s="337" t="s">
        <v>3092</v>
      </c>
      <c r="F179" s="338">
        <v>44574</v>
      </c>
      <c r="G179" s="339">
        <v>28000</v>
      </c>
      <c r="H179" s="339">
        <v>0</v>
      </c>
      <c r="I179" s="340" t="s">
        <v>3084</v>
      </c>
      <c r="J179" s="341" t="s">
        <v>3226</v>
      </c>
      <c r="K179" s="342"/>
      <c r="L179" s="342"/>
      <c r="M179" s="342"/>
      <c r="N179" s="339"/>
      <c r="O179" s="339">
        <v>1960000</v>
      </c>
      <c r="P179" s="341" t="s">
        <v>3229</v>
      </c>
      <c r="Q179" s="340" t="s">
        <v>3087</v>
      </c>
    </row>
    <row r="180" spans="2:17">
      <c r="B180" s="337" t="s">
        <v>3272</v>
      </c>
      <c r="C180" s="337"/>
      <c r="D180" s="337" t="s">
        <v>2109</v>
      </c>
      <c r="E180" s="337" t="s">
        <v>3092</v>
      </c>
      <c r="F180" s="338">
        <v>44574</v>
      </c>
      <c r="G180" s="339">
        <v>28000</v>
      </c>
      <c r="H180" s="339">
        <v>0</v>
      </c>
      <c r="I180" s="340" t="s">
        <v>3084</v>
      </c>
      <c r="J180" s="341" t="s">
        <v>3226</v>
      </c>
      <c r="K180" s="342"/>
      <c r="L180" s="342"/>
      <c r="M180" s="342"/>
      <c r="N180" s="339"/>
      <c r="O180" s="339">
        <v>1960000</v>
      </c>
      <c r="P180" s="341" t="s">
        <v>3229</v>
      </c>
      <c r="Q180" s="340" t="s">
        <v>3087</v>
      </c>
    </row>
    <row r="181" spans="2:17">
      <c r="B181" s="337" t="s">
        <v>3273</v>
      </c>
      <c r="C181" s="337"/>
      <c r="D181" s="337" t="s">
        <v>2109</v>
      </c>
      <c r="E181" s="337" t="s">
        <v>3092</v>
      </c>
      <c r="F181" s="338">
        <v>44574</v>
      </c>
      <c r="G181" s="339">
        <v>28000</v>
      </c>
      <c r="H181" s="339">
        <v>0</v>
      </c>
      <c r="I181" s="340" t="s">
        <v>3084</v>
      </c>
      <c r="J181" s="341" t="s">
        <v>3226</v>
      </c>
      <c r="K181" s="342"/>
      <c r="L181" s="342"/>
      <c r="M181" s="342"/>
      <c r="N181" s="339"/>
      <c r="O181" s="339">
        <v>1960000</v>
      </c>
      <c r="P181" s="341" t="s">
        <v>3229</v>
      </c>
      <c r="Q181" s="340" t="s">
        <v>3087</v>
      </c>
    </row>
    <row r="182" spans="2:17">
      <c r="B182" s="337" t="s">
        <v>3274</v>
      </c>
      <c r="C182" s="337"/>
      <c r="D182" s="337" t="s">
        <v>2109</v>
      </c>
      <c r="E182" s="337" t="s">
        <v>3092</v>
      </c>
      <c r="F182" s="338">
        <v>44574</v>
      </c>
      <c r="G182" s="339">
        <v>28000</v>
      </c>
      <c r="H182" s="339">
        <v>0</v>
      </c>
      <c r="I182" s="340" t="s">
        <v>3084</v>
      </c>
      <c r="J182" s="341" t="s">
        <v>3226</v>
      </c>
      <c r="K182" s="342"/>
      <c r="L182" s="342"/>
      <c r="M182" s="342"/>
      <c r="N182" s="339"/>
      <c r="O182" s="339">
        <v>1960000</v>
      </c>
      <c r="P182" s="341" t="s">
        <v>3229</v>
      </c>
      <c r="Q182" s="340" t="s">
        <v>3087</v>
      </c>
    </row>
    <row r="183" spans="2:17">
      <c r="B183" s="337" t="s">
        <v>3275</v>
      </c>
      <c r="C183" s="337"/>
      <c r="D183" s="337" t="s">
        <v>2109</v>
      </c>
      <c r="E183" s="337" t="s">
        <v>3092</v>
      </c>
      <c r="F183" s="338">
        <v>44574</v>
      </c>
      <c r="G183" s="339">
        <v>28000</v>
      </c>
      <c r="H183" s="339">
        <v>0</v>
      </c>
      <c r="I183" s="340" t="s">
        <v>3084</v>
      </c>
      <c r="J183" s="341" t="s">
        <v>3226</v>
      </c>
      <c r="K183" s="342"/>
      <c r="L183" s="342"/>
      <c r="M183" s="342"/>
      <c r="N183" s="339"/>
      <c r="O183" s="339">
        <v>1960000</v>
      </c>
      <c r="P183" s="341" t="s">
        <v>3229</v>
      </c>
      <c r="Q183" s="340" t="s">
        <v>3087</v>
      </c>
    </row>
    <row r="184" spans="2:17">
      <c r="B184" s="337" t="s">
        <v>3276</v>
      </c>
      <c r="C184" s="337"/>
      <c r="D184" s="337" t="s">
        <v>2109</v>
      </c>
      <c r="E184" s="337" t="s">
        <v>3092</v>
      </c>
      <c r="F184" s="338">
        <v>44575</v>
      </c>
      <c r="G184" s="339">
        <v>30000</v>
      </c>
      <c r="H184" s="339">
        <v>0</v>
      </c>
      <c r="I184" s="340" t="s">
        <v>3084</v>
      </c>
      <c r="J184" s="341" t="s">
        <v>3226</v>
      </c>
      <c r="K184" s="342"/>
      <c r="L184" s="342"/>
      <c r="M184" s="342"/>
      <c r="N184" s="339"/>
      <c r="O184" s="339">
        <v>2100000</v>
      </c>
      <c r="P184" s="341" t="s">
        <v>3277</v>
      </c>
      <c r="Q184" s="340" t="s">
        <v>3087</v>
      </c>
    </row>
    <row r="185" spans="2:17">
      <c r="B185" s="337" t="s">
        <v>3278</v>
      </c>
      <c r="C185" s="337"/>
      <c r="D185" s="337" t="s">
        <v>2109</v>
      </c>
      <c r="E185" s="337" t="s">
        <v>3092</v>
      </c>
      <c r="F185" s="338">
        <v>44575</v>
      </c>
      <c r="G185" s="339">
        <v>30000</v>
      </c>
      <c r="H185" s="339">
        <v>0</v>
      </c>
      <c r="I185" s="340" t="s">
        <v>3084</v>
      </c>
      <c r="J185" s="341" t="s">
        <v>3226</v>
      </c>
      <c r="K185" s="342"/>
      <c r="L185" s="342"/>
      <c r="M185" s="342"/>
      <c r="N185" s="339"/>
      <c r="O185" s="339">
        <v>2100000</v>
      </c>
      <c r="P185" s="341" t="s">
        <v>3277</v>
      </c>
      <c r="Q185" s="340" t="s">
        <v>3087</v>
      </c>
    </row>
    <row r="186" spans="2:17">
      <c r="B186" s="337" t="s">
        <v>3279</v>
      </c>
      <c r="C186" s="337"/>
      <c r="D186" s="337" t="s">
        <v>2109</v>
      </c>
      <c r="E186" s="337" t="s">
        <v>3092</v>
      </c>
      <c r="F186" s="338">
        <v>44575</v>
      </c>
      <c r="G186" s="339">
        <v>30000</v>
      </c>
      <c r="H186" s="339">
        <v>0</v>
      </c>
      <c r="I186" s="340" t="s">
        <v>3084</v>
      </c>
      <c r="J186" s="341" t="s">
        <v>3226</v>
      </c>
      <c r="K186" s="342"/>
      <c r="L186" s="342"/>
      <c r="M186" s="342"/>
      <c r="N186" s="339"/>
      <c r="O186" s="339">
        <v>2100000</v>
      </c>
      <c r="P186" s="341" t="s">
        <v>3277</v>
      </c>
      <c r="Q186" s="340" t="s">
        <v>3087</v>
      </c>
    </row>
    <row r="187" spans="2:17">
      <c r="B187" s="337" t="s">
        <v>3280</v>
      </c>
      <c r="C187" s="337"/>
      <c r="D187" s="337" t="s">
        <v>2109</v>
      </c>
      <c r="E187" s="337" t="s">
        <v>3092</v>
      </c>
      <c r="F187" s="338">
        <v>44575</v>
      </c>
      <c r="G187" s="339">
        <v>30000</v>
      </c>
      <c r="H187" s="339">
        <v>0</v>
      </c>
      <c r="I187" s="340" t="s">
        <v>3084</v>
      </c>
      <c r="J187" s="341" t="s">
        <v>3226</v>
      </c>
      <c r="K187" s="342"/>
      <c r="L187" s="342"/>
      <c r="M187" s="342"/>
      <c r="N187" s="339"/>
      <c r="O187" s="339">
        <v>2100000</v>
      </c>
      <c r="P187" s="341" t="s">
        <v>3281</v>
      </c>
      <c r="Q187" s="340" t="s">
        <v>3087</v>
      </c>
    </row>
    <row r="188" spans="2:17">
      <c r="B188" s="337" t="s">
        <v>3282</v>
      </c>
      <c r="C188" s="337"/>
      <c r="D188" s="337" t="s">
        <v>2109</v>
      </c>
      <c r="E188" s="337" t="s">
        <v>3092</v>
      </c>
      <c r="F188" s="338">
        <v>44575</v>
      </c>
      <c r="G188" s="339">
        <v>30000</v>
      </c>
      <c r="H188" s="339">
        <v>0</v>
      </c>
      <c r="I188" s="340" t="s">
        <v>3084</v>
      </c>
      <c r="J188" s="341" t="s">
        <v>3226</v>
      </c>
      <c r="K188" s="342"/>
      <c r="L188" s="342"/>
      <c r="M188" s="342"/>
      <c r="N188" s="339"/>
      <c r="O188" s="339">
        <v>2100000</v>
      </c>
      <c r="P188" s="341" t="s">
        <v>3281</v>
      </c>
      <c r="Q188" s="340" t="s">
        <v>3087</v>
      </c>
    </row>
    <row r="189" spans="2:17">
      <c r="B189" s="337" t="s">
        <v>3283</v>
      </c>
      <c r="C189" s="337"/>
      <c r="D189" s="337" t="s">
        <v>2109</v>
      </c>
      <c r="E189" s="337" t="s">
        <v>3092</v>
      </c>
      <c r="F189" s="338">
        <v>44575</v>
      </c>
      <c r="G189" s="339">
        <v>26000</v>
      </c>
      <c r="H189" s="339">
        <v>0</v>
      </c>
      <c r="I189" s="340" t="s">
        <v>3084</v>
      </c>
      <c r="J189" s="341" t="s">
        <v>3226</v>
      </c>
      <c r="K189" s="342"/>
      <c r="L189" s="342"/>
      <c r="M189" s="342"/>
      <c r="N189" s="339"/>
      <c r="O189" s="339">
        <v>1820000</v>
      </c>
      <c r="P189" s="341" t="s">
        <v>3281</v>
      </c>
      <c r="Q189" s="340" t="s">
        <v>3087</v>
      </c>
    </row>
    <row r="190" spans="2:17">
      <c r="B190" s="337" t="s">
        <v>3284</v>
      </c>
      <c r="C190" s="337"/>
      <c r="D190" s="337" t="s">
        <v>2109</v>
      </c>
      <c r="E190" s="337" t="s">
        <v>3092</v>
      </c>
      <c r="F190" s="338">
        <v>44575</v>
      </c>
      <c r="G190" s="339">
        <v>26000</v>
      </c>
      <c r="H190" s="339">
        <v>0</v>
      </c>
      <c r="I190" s="340" t="s">
        <v>3084</v>
      </c>
      <c r="J190" s="341" t="s">
        <v>3226</v>
      </c>
      <c r="K190" s="342"/>
      <c r="L190" s="342"/>
      <c r="M190" s="342"/>
      <c r="N190" s="339"/>
      <c r="O190" s="339">
        <v>1820000</v>
      </c>
      <c r="P190" s="341" t="s">
        <v>3281</v>
      </c>
      <c r="Q190" s="340" t="s">
        <v>3087</v>
      </c>
    </row>
    <row r="191" spans="2:17">
      <c r="B191" s="337" t="s">
        <v>3285</v>
      </c>
      <c r="C191" s="337"/>
      <c r="D191" s="337" t="s">
        <v>2109</v>
      </c>
      <c r="E191" s="337" t="s">
        <v>3092</v>
      </c>
      <c r="F191" s="338">
        <v>44575</v>
      </c>
      <c r="G191" s="339">
        <v>26000</v>
      </c>
      <c r="H191" s="339">
        <v>0</v>
      </c>
      <c r="I191" s="340" t="s">
        <v>3084</v>
      </c>
      <c r="J191" s="341" t="s">
        <v>3226</v>
      </c>
      <c r="K191" s="342"/>
      <c r="L191" s="342"/>
      <c r="M191" s="342"/>
      <c r="N191" s="339"/>
      <c r="O191" s="339">
        <v>1820000</v>
      </c>
      <c r="P191" s="341" t="s">
        <v>3281</v>
      </c>
      <c r="Q191" s="340" t="s">
        <v>3087</v>
      </c>
    </row>
    <row r="192" spans="2:17">
      <c r="B192" s="337" t="s">
        <v>3286</v>
      </c>
      <c r="C192" s="337"/>
      <c r="D192" s="337" t="s">
        <v>2109</v>
      </c>
      <c r="E192" s="337" t="s">
        <v>3092</v>
      </c>
      <c r="F192" s="338">
        <v>44575</v>
      </c>
      <c r="G192" s="339">
        <v>26000</v>
      </c>
      <c r="H192" s="339">
        <v>0</v>
      </c>
      <c r="I192" s="340" t="s">
        <v>3084</v>
      </c>
      <c r="J192" s="341" t="s">
        <v>3226</v>
      </c>
      <c r="K192" s="342"/>
      <c r="L192" s="342"/>
      <c r="M192" s="342"/>
      <c r="N192" s="339"/>
      <c r="O192" s="339">
        <v>1820000</v>
      </c>
      <c r="P192" s="341" t="s">
        <v>3281</v>
      </c>
      <c r="Q192" s="340" t="s">
        <v>3087</v>
      </c>
    </row>
    <row r="193" spans="2:17">
      <c r="B193" s="337" t="s">
        <v>3287</v>
      </c>
      <c r="C193" s="337"/>
      <c r="D193" s="337" t="s">
        <v>2109</v>
      </c>
      <c r="E193" s="337" t="s">
        <v>3092</v>
      </c>
      <c r="F193" s="338">
        <v>44575</v>
      </c>
      <c r="G193" s="339">
        <v>26000</v>
      </c>
      <c r="H193" s="339">
        <v>0</v>
      </c>
      <c r="I193" s="340" t="s">
        <v>3084</v>
      </c>
      <c r="J193" s="341" t="s">
        <v>3226</v>
      </c>
      <c r="K193" s="342"/>
      <c r="L193" s="342"/>
      <c r="M193" s="342"/>
      <c r="N193" s="339"/>
      <c r="O193" s="339">
        <v>1820000</v>
      </c>
      <c r="P193" s="341" t="s">
        <v>3281</v>
      </c>
      <c r="Q193" s="340" t="s">
        <v>3087</v>
      </c>
    </row>
    <row r="194" spans="2:17">
      <c r="B194" s="337" t="s">
        <v>3288</v>
      </c>
      <c r="C194" s="337"/>
      <c r="D194" s="337" t="s">
        <v>2109</v>
      </c>
      <c r="E194" s="337" t="s">
        <v>3092</v>
      </c>
      <c r="F194" s="338">
        <v>44575</v>
      </c>
      <c r="G194" s="339">
        <v>26000</v>
      </c>
      <c r="H194" s="339">
        <v>0</v>
      </c>
      <c r="I194" s="340" t="s">
        <v>3084</v>
      </c>
      <c r="J194" s="341" t="s">
        <v>3226</v>
      </c>
      <c r="K194" s="342"/>
      <c r="L194" s="342"/>
      <c r="M194" s="342"/>
      <c r="N194" s="339"/>
      <c r="O194" s="339">
        <v>1820000</v>
      </c>
      <c r="P194" s="341" t="s">
        <v>3281</v>
      </c>
      <c r="Q194" s="340" t="s">
        <v>3087</v>
      </c>
    </row>
    <row r="195" spans="2:17">
      <c r="B195" s="337" t="s">
        <v>3289</v>
      </c>
      <c r="C195" s="337"/>
      <c r="D195" s="337" t="s">
        <v>2109</v>
      </c>
      <c r="E195" s="337" t="s">
        <v>3092</v>
      </c>
      <c r="F195" s="338">
        <v>44575</v>
      </c>
      <c r="G195" s="339">
        <v>26000</v>
      </c>
      <c r="H195" s="339">
        <v>0</v>
      </c>
      <c r="I195" s="340" t="s">
        <v>3084</v>
      </c>
      <c r="J195" s="341" t="s">
        <v>3226</v>
      </c>
      <c r="K195" s="342"/>
      <c r="L195" s="342"/>
      <c r="M195" s="342"/>
      <c r="N195" s="339"/>
      <c r="O195" s="339">
        <v>1820000</v>
      </c>
      <c r="P195" s="341" t="s">
        <v>3281</v>
      </c>
      <c r="Q195" s="340" t="s">
        <v>3087</v>
      </c>
    </row>
    <row r="196" spans="2:17">
      <c r="B196" s="337" t="s">
        <v>3290</v>
      </c>
      <c r="C196" s="337"/>
      <c r="D196" s="337" t="s">
        <v>2109</v>
      </c>
      <c r="E196" s="337" t="s">
        <v>3092</v>
      </c>
      <c r="F196" s="338">
        <v>44575</v>
      </c>
      <c r="G196" s="339">
        <v>26000</v>
      </c>
      <c r="H196" s="339">
        <v>0</v>
      </c>
      <c r="I196" s="340" t="s">
        <v>3084</v>
      </c>
      <c r="J196" s="341" t="s">
        <v>3226</v>
      </c>
      <c r="K196" s="342"/>
      <c r="L196" s="342"/>
      <c r="M196" s="342"/>
      <c r="N196" s="339"/>
      <c r="O196" s="339">
        <v>1820000</v>
      </c>
      <c r="P196" s="341" t="s">
        <v>3281</v>
      </c>
      <c r="Q196" s="340" t="s">
        <v>3087</v>
      </c>
    </row>
    <row r="197" spans="2:17">
      <c r="B197" s="337" t="s">
        <v>3291</v>
      </c>
      <c r="C197" s="337"/>
      <c r="D197" s="337" t="s">
        <v>2109</v>
      </c>
      <c r="E197" s="337" t="s">
        <v>3092</v>
      </c>
      <c r="F197" s="338">
        <v>44582</v>
      </c>
      <c r="G197" s="339">
        <v>30000</v>
      </c>
      <c r="H197" s="339">
        <v>0</v>
      </c>
      <c r="I197" s="340" t="s">
        <v>3084</v>
      </c>
      <c r="J197" s="341" t="s">
        <v>3226</v>
      </c>
      <c r="K197" s="342"/>
      <c r="L197" s="342"/>
      <c r="M197" s="342"/>
      <c r="N197" s="339"/>
      <c r="O197" s="339">
        <v>2100000</v>
      </c>
      <c r="P197" s="341" t="s">
        <v>3292</v>
      </c>
      <c r="Q197" s="340" t="s">
        <v>3087</v>
      </c>
    </row>
    <row r="198" spans="2:17">
      <c r="B198" s="337" t="s">
        <v>3293</v>
      </c>
      <c r="C198" s="337"/>
      <c r="D198" s="337" t="s">
        <v>2109</v>
      </c>
      <c r="E198" s="337" t="s">
        <v>3092</v>
      </c>
      <c r="F198" s="338">
        <v>44582</v>
      </c>
      <c r="G198" s="339">
        <v>30000</v>
      </c>
      <c r="H198" s="339">
        <v>0</v>
      </c>
      <c r="I198" s="340" t="s">
        <v>3084</v>
      </c>
      <c r="J198" s="341" t="s">
        <v>3226</v>
      </c>
      <c r="K198" s="342"/>
      <c r="L198" s="342"/>
      <c r="M198" s="342"/>
      <c r="N198" s="339"/>
      <c r="O198" s="339">
        <v>2100000</v>
      </c>
      <c r="P198" s="341" t="s">
        <v>3292</v>
      </c>
      <c r="Q198" s="340" t="s">
        <v>3087</v>
      </c>
    </row>
    <row r="199" spans="2:17">
      <c r="B199" s="337" t="s">
        <v>3294</v>
      </c>
      <c r="C199" s="337"/>
      <c r="D199" s="337" t="s">
        <v>2109</v>
      </c>
      <c r="E199" s="337" t="s">
        <v>3092</v>
      </c>
      <c r="F199" s="338">
        <v>44582</v>
      </c>
      <c r="G199" s="339">
        <v>28000</v>
      </c>
      <c r="H199" s="339">
        <v>0</v>
      </c>
      <c r="I199" s="340" t="s">
        <v>3084</v>
      </c>
      <c r="J199" s="341" t="s">
        <v>3226</v>
      </c>
      <c r="K199" s="342"/>
      <c r="L199" s="342"/>
      <c r="M199" s="342"/>
      <c r="N199" s="339"/>
      <c r="O199" s="339">
        <v>1960000</v>
      </c>
      <c r="P199" s="341" t="s">
        <v>3234</v>
      </c>
      <c r="Q199" s="340" t="s">
        <v>3087</v>
      </c>
    </row>
    <row r="200" spans="2:17">
      <c r="B200" s="337" t="s">
        <v>3295</v>
      </c>
      <c r="C200" s="337"/>
      <c r="D200" s="337" t="s">
        <v>2109</v>
      </c>
      <c r="E200" s="337" t="s">
        <v>3092</v>
      </c>
      <c r="F200" s="338">
        <v>44582</v>
      </c>
      <c r="G200" s="339">
        <v>29000</v>
      </c>
      <c r="H200" s="339">
        <v>0</v>
      </c>
      <c r="I200" s="340" t="s">
        <v>3084</v>
      </c>
      <c r="J200" s="341" t="s">
        <v>3226</v>
      </c>
      <c r="K200" s="342"/>
      <c r="L200" s="342"/>
      <c r="M200" s="342"/>
      <c r="N200" s="339"/>
      <c r="O200" s="339">
        <v>2030000</v>
      </c>
      <c r="P200" s="341" t="s">
        <v>3234</v>
      </c>
      <c r="Q200" s="340" t="s">
        <v>3087</v>
      </c>
    </row>
    <row r="201" spans="2:17">
      <c r="B201" s="337" t="s">
        <v>3296</v>
      </c>
      <c r="C201" s="337"/>
      <c r="D201" s="337" t="s">
        <v>2109</v>
      </c>
      <c r="E201" s="337" t="s">
        <v>3092</v>
      </c>
      <c r="F201" s="338">
        <v>44582</v>
      </c>
      <c r="G201" s="339">
        <v>29000</v>
      </c>
      <c r="H201" s="339">
        <v>0</v>
      </c>
      <c r="I201" s="340" t="s">
        <v>3084</v>
      </c>
      <c r="J201" s="341" t="s">
        <v>3226</v>
      </c>
      <c r="K201" s="342"/>
      <c r="L201" s="342"/>
      <c r="M201" s="342"/>
      <c r="N201" s="339"/>
      <c r="O201" s="339">
        <v>2030000</v>
      </c>
      <c r="P201" s="341" t="s">
        <v>3234</v>
      </c>
      <c r="Q201" s="340" t="s">
        <v>3087</v>
      </c>
    </row>
    <row r="202" spans="2:17">
      <c r="B202" s="337" t="s">
        <v>3297</v>
      </c>
      <c r="C202" s="337"/>
      <c r="D202" s="337" t="s">
        <v>2109</v>
      </c>
      <c r="E202" s="337" t="s">
        <v>3092</v>
      </c>
      <c r="F202" s="338">
        <v>44582</v>
      </c>
      <c r="G202" s="339">
        <v>29000</v>
      </c>
      <c r="H202" s="339">
        <v>0</v>
      </c>
      <c r="I202" s="340" t="s">
        <v>3084</v>
      </c>
      <c r="J202" s="341" t="s">
        <v>3226</v>
      </c>
      <c r="K202" s="342"/>
      <c r="L202" s="342"/>
      <c r="M202" s="342"/>
      <c r="N202" s="339"/>
      <c r="O202" s="339">
        <v>2030000</v>
      </c>
      <c r="P202" s="341" t="s">
        <v>3234</v>
      </c>
      <c r="Q202" s="340" t="s">
        <v>3087</v>
      </c>
    </row>
    <row r="203" spans="2:17">
      <c r="B203" s="337" t="s">
        <v>3298</v>
      </c>
      <c r="C203" s="337"/>
      <c r="D203" s="337" t="s">
        <v>2109</v>
      </c>
      <c r="E203" s="337" t="s">
        <v>3092</v>
      </c>
      <c r="F203" s="338">
        <v>44582</v>
      </c>
      <c r="G203" s="339">
        <v>29000</v>
      </c>
      <c r="H203" s="339">
        <v>0</v>
      </c>
      <c r="I203" s="340" t="s">
        <v>3084</v>
      </c>
      <c r="J203" s="341" t="s">
        <v>3226</v>
      </c>
      <c r="K203" s="342"/>
      <c r="L203" s="342"/>
      <c r="M203" s="342"/>
      <c r="N203" s="339"/>
      <c r="O203" s="339">
        <v>2030000</v>
      </c>
      <c r="P203" s="341" t="s">
        <v>3234</v>
      </c>
      <c r="Q203" s="340" t="s">
        <v>3087</v>
      </c>
    </row>
    <row r="204" spans="2:17">
      <c r="B204" s="337" t="s">
        <v>3299</v>
      </c>
      <c r="C204" s="337"/>
      <c r="D204" s="337" t="s">
        <v>2109</v>
      </c>
      <c r="E204" s="337" t="s">
        <v>3092</v>
      </c>
      <c r="F204" s="338">
        <v>44582</v>
      </c>
      <c r="G204" s="339">
        <v>29000</v>
      </c>
      <c r="H204" s="339">
        <v>0</v>
      </c>
      <c r="I204" s="340" t="s">
        <v>3084</v>
      </c>
      <c r="J204" s="341" t="s">
        <v>3226</v>
      </c>
      <c r="K204" s="342"/>
      <c r="L204" s="342"/>
      <c r="M204" s="342"/>
      <c r="N204" s="339"/>
      <c r="O204" s="339">
        <v>2030000</v>
      </c>
      <c r="P204" s="341" t="s">
        <v>3234</v>
      </c>
      <c r="Q204" s="340" t="s">
        <v>3087</v>
      </c>
    </row>
    <row r="205" spans="2:17">
      <c r="B205" s="337" t="s">
        <v>3300</v>
      </c>
      <c r="C205" s="337"/>
      <c r="D205" s="337" t="s">
        <v>2109</v>
      </c>
      <c r="E205" s="337" t="s">
        <v>3092</v>
      </c>
      <c r="F205" s="338">
        <v>44582</v>
      </c>
      <c r="G205" s="339">
        <v>26000</v>
      </c>
      <c r="H205" s="339">
        <v>0</v>
      </c>
      <c r="I205" s="340" t="s">
        <v>3084</v>
      </c>
      <c r="J205" s="341" t="s">
        <v>3226</v>
      </c>
      <c r="K205" s="342"/>
      <c r="L205" s="342"/>
      <c r="M205" s="342"/>
      <c r="N205" s="339"/>
      <c r="O205" s="339">
        <v>1820000</v>
      </c>
      <c r="P205" s="341" t="s">
        <v>3234</v>
      </c>
      <c r="Q205" s="340" t="s">
        <v>3087</v>
      </c>
    </row>
    <row r="206" spans="2:17">
      <c r="B206" s="337" t="s">
        <v>3301</v>
      </c>
      <c r="C206" s="337"/>
      <c r="D206" s="337" t="s">
        <v>2109</v>
      </c>
      <c r="E206" s="337" t="s">
        <v>3092</v>
      </c>
      <c r="F206" s="338">
        <v>44582</v>
      </c>
      <c r="G206" s="339">
        <v>26000</v>
      </c>
      <c r="H206" s="339">
        <v>0</v>
      </c>
      <c r="I206" s="340" t="s">
        <v>3084</v>
      </c>
      <c r="J206" s="341" t="s">
        <v>3226</v>
      </c>
      <c r="K206" s="342"/>
      <c r="L206" s="342"/>
      <c r="M206" s="342"/>
      <c r="N206" s="339"/>
      <c r="O206" s="339">
        <v>1820000</v>
      </c>
      <c r="P206" s="341" t="s">
        <v>3234</v>
      </c>
      <c r="Q206" s="340" t="s">
        <v>3087</v>
      </c>
    </row>
    <row r="207" spans="2:17">
      <c r="B207" s="337" t="s">
        <v>3302</v>
      </c>
      <c r="C207" s="337"/>
      <c r="D207" s="337" t="s">
        <v>2109</v>
      </c>
      <c r="E207" s="337" t="s">
        <v>3092</v>
      </c>
      <c r="F207" s="338">
        <v>44582</v>
      </c>
      <c r="G207" s="339">
        <v>26000</v>
      </c>
      <c r="H207" s="339">
        <v>0</v>
      </c>
      <c r="I207" s="340" t="s">
        <v>3084</v>
      </c>
      <c r="J207" s="341" t="s">
        <v>3226</v>
      </c>
      <c r="K207" s="342"/>
      <c r="L207" s="342"/>
      <c r="M207" s="342"/>
      <c r="N207" s="339"/>
      <c r="O207" s="339">
        <v>1820000</v>
      </c>
      <c r="P207" s="341" t="s">
        <v>3234</v>
      </c>
      <c r="Q207" s="340" t="s">
        <v>3087</v>
      </c>
    </row>
    <row r="208" spans="2:17">
      <c r="B208" s="337" t="s">
        <v>3303</v>
      </c>
      <c r="C208" s="337"/>
      <c r="D208" s="337" t="s">
        <v>2109</v>
      </c>
      <c r="E208" s="337" t="s">
        <v>3092</v>
      </c>
      <c r="F208" s="338">
        <v>44582</v>
      </c>
      <c r="G208" s="339">
        <v>26000</v>
      </c>
      <c r="H208" s="339">
        <v>0</v>
      </c>
      <c r="I208" s="340" t="s">
        <v>3084</v>
      </c>
      <c r="J208" s="341" t="s">
        <v>3226</v>
      </c>
      <c r="K208" s="342"/>
      <c r="L208" s="342"/>
      <c r="M208" s="342"/>
      <c r="N208" s="339"/>
      <c r="O208" s="339">
        <v>1820000</v>
      </c>
      <c r="P208" s="341" t="s">
        <v>3234</v>
      </c>
      <c r="Q208" s="340" t="s">
        <v>3087</v>
      </c>
    </row>
    <row r="209" spans="2:17">
      <c r="B209" s="337" t="s">
        <v>3304</v>
      </c>
      <c r="C209" s="337"/>
      <c r="D209" s="337" t="s">
        <v>2109</v>
      </c>
      <c r="E209" s="337" t="s">
        <v>3092</v>
      </c>
      <c r="F209" s="338">
        <v>44582</v>
      </c>
      <c r="G209" s="339">
        <v>26000</v>
      </c>
      <c r="H209" s="339">
        <v>0</v>
      </c>
      <c r="I209" s="340" t="s">
        <v>3084</v>
      </c>
      <c r="J209" s="341" t="s">
        <v>3226</v>
      </c>
      <c r="K209" s="342"/>
      <c r="L209" s="342"/>
      <c r="M209" s="342"/>
      <c r="N209" s="339"/>
      <c r="O209" s="339">
        <v>1820000</v>
      </c>
      <c r="P209" s="341" t="s">
        <v>3234</v>
      </c>
      <c r="Q209" s="340" t="s">
        <v>3087</v>
      </c>
    </row>
    <row r="210" spans="2:17">
      <c r="B210" s="337" t="s">
        <v>3305</v>
      </c>
      <c r="C210" s="337"/>
      <c r="D210" s="337" t="s">
        <v>2109</v>
      </c>
      <c r="E210" s="337" t="s">
        <v>3092</v>
      </c>
      <c r="F210" s="338">
        <v>44582</v>
      </c>
      <c r="G210" s="339">
        <v>26000</v>
      </c>
      <c r="H210" s="339">
        <v>0</v>
      </c>
      <c r="I210" s="340" t="s">
        <v>3084</v>
      </c>
      <c r="J210" s="341" t="s">
        <v>3226</v>
      </c>
      <c r="K210" s="342"/>
      <c r="L210" s="342"/>
      <c r="M210" s="342"/>
      <c r="N210" s="339"/>
      <c r="O210" s="339">
        <v>1820000</v>
      </c>
      <c r="P210" s="341" t="s">
        <v>3234</v>
      </c>
      <c r="Q210" s="340" t="s">
        <v>3087</v>
      </c>
    </row>
    <row r="211" spans="2:17">
      <c r="B211" s="337" t="s">
        <v>3306</v>
      </c>
      <c r="C211" s="337"/>
      <c r="D211" s="337" t="s">
        <v>2109</v>
      </c>
      <c r="E211" s="337" t="s">
        <v>3092</v>
      </c>
      <c r="F211" s="338">
        <v>44582</v>
      </c>
      <c r="G211" s="339">
        <v>26000</v>
      </c>
      <c r="H211" s="339">
        <v>0</v>
      </c>
      <c r="I211" s="340" t="s">
        <v>3084</v>
      </c>
      <c r="J211" s="341" t="s">
        <v>3226</v>
      </c>
      <c r="K211" s="342"/>
      <c r="L211" s="342"/>
      <c r="M211" s="342"/>
      <c r="N211" s="339"/>
      <c r="O211" s="339">
        <v>1820000</v>
      </c>
      <c r="P211" s="341" t="s">
        <v>3234</v>
      </c>
      <c r="Q211" s="340" t="s">
        <v>3087</v>
      </c>
    </row>
    <row r="212" spans="2:17">
      <c r="B212" s="337" t="s">
        <v>3307</v>
      </c>
      <c r="C212" s="337"/>
      <c r="D212" s="337" t="s">
        <v>2109</v>
      </c>
      <c r="E212" s="337" t="s">
        <v>3092</v>
      </c>
      <c r="F212" s="338">
        <v>44582</v>
      </c>
      <c r="G212" s="339">
        <v>26000</v>
      </c>
      <c r="H212" s="339">
        <v>0</v>
      </c>
      <c r="I212" s="340" t="s">
        <v>3084</v>
      </c>
      <c r="J212" s="341" t="s">
        <v>3226</v>
      </c>
      <c r="K212" s="342"/>
      <c r="L212" s="342"/>
      <c r="M212" s="342"/>
      <c r="N212" s="339"/>
      <c r="O212" s="339">
        <v>1820000</v>
      </c>
      <c r="P212" s="341" t="s">
        <v>3234</v>
      </c>
      <c r="Q212" s="340" t="s">
        <v>3087</v>
      </c>
    </row>
    <row r="213" spans="2:17">
      <c r="B213" s="337" t="s">
        <v>3308</v>
      </c>
      <c r="C213" s="337"/>
      <c r="D213" s="337" t="s">
        <v>2109</v>
      </c>
      <c r="E213" s="337" t="s">
        <v>3092</v>
      </c>
      <c r="F213" s="338">
        <v>44585</v>
      </c>
      <c r="G213" s="339">
        <v>26000</v>
      </c>
      <c r="H213" s="339">
        <v>0</v>
      </c>
      <c r="I213" s="340" t="s">
        <v>3084</v>
      </c>
      <c r="J213" s="341" t="s">
        <v>3226</v>
      </c>
      <c r="K213" s="342"/>
      <c r="L213" s="342"/>
      <c r="M213" s="342"/>
      <c r="N213" s="339"/>
      <c r="O213" s="339">
        <v>1820000</v>
      </c>
      <c r="P213" s="341" t="s">
        <v>3234</v>
      </c>
      <c r="Q213" s="340" t="s">
        <v>3087</v>
      </c>
    </row>
    <row r="214" spans="2:17">
      <c r="B214" s="337" t="s">
        <v>3309</v>
      </c>
      <c r="C214" s="337"/>
      <c r="D214" s="337" t="s">
        <v>2109</v>
      </c>
      <c r="E214" s="337" t="s">
        <v>3092</v>
      </c>
      <c r="F214" s="338">
        <v>44585</v>
      </c>
      <c r="G214" s="339">
        <v>30000</v>
      </c>
      <c r="H214" s="339">
        <v>0</v>
      </c>
      <c r="I214" s="340" t="s">
        <v>3084</v>
      </c>
      <c r="J214" s="341" t="s">
        <v>3226</v>
      </c>
      <c r="K214" s="342"/>
      <c r="L214" s="342"/>
      <c r="M214" s="342"/>
      <c r="N214" s="339"/>
      <c r="O214" s="339">
        <v>2100000</v>
      </c>
      <c r="P214" s="341" t="s">
        <v>3310</v>
      </c>
      <c r="Q214" s="340" t="s">
        <v>3087</v>
      </c>
    </row>
    <row r="215" spans="2:17">
      <c r="B215" s="337" t="s">
        <v>3311</v>
      </c>
      <c r="C215" s="337"/>
      <c r="D215" s="337" t="s">
        <v>2109</v>
      </c>
      <c r="E215" s="337" t="s">
        <v>3092</v>
      </c>
      <c r="F215" s="338">
        <v>44585</v>
      </c>
      <c r="G215" s="339">
        <v>26000</v>
      </c>
      <c r="H215" s="339">
        <v>0</v>
      </c>
      <c r="I215" s="340" t="s">
        <v>3084</v>
      </c>
      <c r="J215" s="341" t="s">
        <v>3226</v>
      </c>
      <c r="K215" s="342"/>
      <c r="L215" s="342"/>
      <c r="M215" s="342"/>
      <c r="N215" s="339"/>
      <c r="O215" s="339">
        <v>1820000</v>
      </c>
      <c r="P215" s="341" t="s">
        <v>3234</v>
      </c>
      <c r="Q215" s="340" t="s">
        <v>3087</v>
      </c>
    </row>
    <row r="216" spans="2:17">
      <c r="B216" s="337" t="s">
        <v>3312</v>
      </c>
      <c r="C216" s="337"/>
      <c r="D216" s="337" t="s">
        <v>2109</v>
      </c>
      <c r="E216" s="337" t="s">
        <v>3092</v>
      </c>
      <c r="F216" s="338">
        <v>44585</v>
      </c>
      <c r="G216" s="339">
        <v>26000</v>
      </c>
      <c r="H216" s="339">
        <v>0</v>
      </c>
      <c r="I216" s="340" t="s">
        <v>3084</v>
      </c>
      <c r="J216" s="341" t="s">
        <v>3226</v>
      </c>
      <c r="K216" s="342"/>
      <c r="L216" s="342"/>
      <c r="M216" s="342"/>
      <c r="N216" s="339"/>
      <c r="O216" s="339">
        <v>1820000</v>
      </c>
      <c r="P216" s="341" t="s">
        <v>3234</v>
      </c>
      <c r="Q216" s="340" t="s">
        <v>3087</v>
      </c>
    </row>
    <row r="217" spans="2:17">
      <c r="B217" s="337" t="s">
        <v>3313</v>
      </c>
      <c r="C217" s="337"/>
      <c r="D217" s="337" t="s">
        <v>2109</v>
      </c>
      <c r="E217" s="337" t="s">
        <v>3092</v>
      </c>
      <c r="F217" s="338">
        <v>44585</v>
      </c>
      <c r="G217" s="339">
        <v>26000</v>
      </c>
      <c r="H217" s="339">
        <v>0</v>
      </c>
      <c r="I217" s="340" t="s">
        <v>3084</v>
      </c>
      <c r="J217" s="341" t="s">
        <v>3226</v>
      </c>
      <c r="K217" s="342"/>
      <c r="L217" s="342"/>
      <c r="M217" s="342"/>
      <c r="N217" s="339"/>
      <c r="O217" s="339">
        <v>1820000</v>
      </c>
      <c r="P217" s="341" t="s">
        <v>3234</v>
      </c>
      <c r="Q217" s="340" t="s">
        <v>3087</v>
      </c>
    </row>
    <row r="218" spans="2:17">
      <c r="B218" s="337" t="s">
        <v>3314</v>
      </c>
      <c r="C218" s="337"/>
      <c r="D218" s="337" t="s">
        <v>2109</v>
      </c>
      <c r="E218" s="337" t="s">
        <v>3092</v>
      </c>
      <c r="F218" s="338">
        <v>44585</v>
      </c>
      <c r="G218" s="339">
        <v>26000</v>
      </c>
      <c r="H218" s="339">
        <v>0</v>
      </c>
      <c r="I218" s="340" t="s">
        <v>3084</v>
      </c>
      <c r="J218" s="341" t="s">
        <v>3226</v>
      </c>
      <c r="K218" s="342"/>
      <c r="L218" s="342"/>
      <c r="M218" s="342"/>
      <c r="N218" s="339"/>
      <c r="O218" s="339">
        <v>1820000</v>
      </c>
      <c r="P218" s="341" t="s">
        <v>3234</v>
      </c>
      <c r="Q218" s="340" t="s">
        <v>3087</v>
      </c>
    </row>
    <row r="219" spans="2:17">
      <c r="B219" s="337" t="s">
        <v>3315</v>
      </c>
      <c r="C219" s="337"/>
      <c r="D219" s="337" t="s">
        <v>2109</v>
      </c>
      <c r="E219" s="337" t="s">
        <v>3092</v>
      </c>
      <c r="F219" s="338">
        <v>44585</v>
      </c>
      <c r="G219" s="339">
        <v>26000</v>
      </c>
      <c r="H219" s="339">
        <v>0</v>
      </c>
      <c r="I219" s="340" t="s">
        <v>3084</v>
      </c>
      <c r="J219" s="341" t="s">
        <v>3226</v>
      </c>
      <c r="K219" s="342"/>
      <c r="L219" s="342"/>
      <c r="M219" s="342"/>
      <c r="N219" s="339"/>
      <c r="O219" s="339">
        <v>1820000</v>
      </c>
      <c r="P219" s="341" t="s">
        <v>3234</v>
      </c>
      <c r="Q219" s="340" t="s">
        <v>3087</v>
      </c>
    </row>
    <row r="220" spans="2:17">
      <c r="B220" s="337" t="s">
        <v>3316</v>
      </c>
      <c r="C220" s="337"/>
      <c r="D220" s="337" t="s">
        <v>2109</v>
      </c>
      <c r="E220" s="337" t="s">
        <v>3092</v>
      </c>
      <c r="F220" s="338">
        <v>44585</v>
      </c>
      <c r="G220" s="339">
        <v>26000</v>
      </c>
      <c r="H220" s="339">
        <v>0</v>
      </c>
      <c r="I220" s="340" t="s">
        <v>3084</v>
      </c>
      <c r="J220" s="341" t="s">
        <v>3226</v>
      </c>
      <c r="K220" s="342"/>
      <c r="L220" s="342"/>
      <c r="M220" s="342"/>
      <c r="N220" s="339"/>
      <c r="O220" s="339">
        <v>1820000</v>
      </c>
      <c r="P220" s="341" t="s">
        <v>3234</v>
      </c>
      <c r="Q220" s="340" t="s">
        <v>3087</v>
      </c>
    </row>
    <row r="221" spans="2:17">
      <c r="B221" s="337" t="s">
        <v>3317</v>
      </c>
      <c r="C221" s="337"/>
      <c r="D221" s="337" t="s">
        <v>2109</v>
      </c>
      <c r="E221" s="337" t="s">
        <v>3092</v>
      </c>
      <c r="F221" s="338">
        <v>44585</v>
      </c>
      <c r="G221" s="339">
        <v>26000</v>
      </c>
      <c r="H221" s="339">
        <v>0</v>
      </c>
      <c r="I221" s="340" t="s">
        <v>3084</v>
      </c>
      <c r="J221" s="341" t="s">
        <v>3226</v>
      </c>
      <c r="K221" s="342"/>
      <c r="L221" s="342"/>
      <c r="M221" s="342"/>
      <c r="N221" s="339"/>
      <c r="O221" s="339">
        <v>1820000</v>
      </c>
      <c r="P221" s="341" t="s">
        <v>3234</v>
      </c>
      <c r="Q221" s="340" t="s">
        <v>3087</v>
      </c>
    </row>
    <row r="222" spans="2:17">
      <c r="B222" s="337" t="s">
        <v>3318</v>
      </c>
      <c r="C222" s="337"/>
      <c r="D222" s="337" t="s">
        <v>2109</v>
      </c>
      <c r="E222" s="337" t="s">
        <v>3092</v>
      </c>
      <c r="F222" s="338">
        <v>44585</v>
      </c>
      <c r="G222" s="339">
        <v>26000</v>
      </c>
      <c r="H222" s="339">
        <v>0</v>
      </c>
      <c r="I222" s="340" t="s">
        <v>3084</v>
      </c>
      <c r="J222" s="341" t="s">
        <v>3226</v>
      </c>
      <c r="K222" s="342"/>
      <c r="L222" s="342"/>
      <c r="M222" s="342"/>
      <c r="N222" s="339"/>
      <c r="O222" s="339">
        <v>1820000</v>
      </c>
      <c r="P222" s="341" t="s">
        <v>3234</v>
      </c>
      <c r="Q222" s="340" t="s">
        <v>3087</v>
      </c>
    </row>
    <row r="223" spans="2:17">
      <c r="B223" s="337" t="s">
        <v>3319</v>
      </c>
      <c r="C223" s="337"/>
      <c r="D223" s="337" t="s">
        <v>2109</v>
      </c>
      <c r="E223" s="337" t="s">
        <v>3092</v>
      </c>
      <c r="F223" s="338">
        <v>44585</v>
      </c>
      <c r="G223" s="339">
        <v>26000</v>
      </c>
      <c r="H223" s="339">
        <v>0</v>
      </c>
      <c r="I223" s="340" t="s">
        <v>3084</v>
      </c>
      <c r="J223" s="341" t="s">
        <v>3226</v>
      </c>
      <c r="K223" s="342"/>
      <c r="L223" s="342"/>
      <c r="M223" s="342"/>
      <c r="N223" s="339"/>
      <c r="O223" s="339">
        <v>1820000</v>
      </c>
      <c r="P223" s="341" t="s">
        <v>3234</v>
      </c>
      <c r="Q223" s="340" t="s">
        <v>3087</v>
      </c>
    </row>
    <row r="224" spans="2:17">
      <c r="B224" s="337" t="s">
        <v>3320</v>
      </c>
      <c r="C224" s="337"/>
      <c r="D224" s="337" t="s">
        <v>2109</v>
      </c>
      <c r="E224" s="337" t="s">
        <v>3092</v>
      </c>
      <c r="F224" s="338">
        <v>44585</v>
      </c>
      <c r="G224" s="339">
        <v>26000</v>
      </c>
      <c r="H224" s="339">
        <v>0</v>
      </c>
      <c r="I224" s="340" t="s">
        <v>3084</v>
      </c>
      <c r="J224" s="341" t="s">
        <v>3226</v>
      </c>
      <c r="K224" s="342"/>
      <c r="L224" s="342"/>
      <c r="M224" s="342"/>
      <c r="N224" s="339"/>
      <c r="O224" s="339">
        <v>1820000</v>
      </c>
      <c r="P224" s="341" t="s">
        <v>3234</v>
      </c>
      <c r="Q224" s="340" t="s">
        <v>3087</v>
      </c>
    </row>
    <row r="225" spans="2:17">
      <c r="B225" s="337" t="s">
        <v>3321</v>
      </c>
      <c r="C225" s="337"/>
      <c r="D225" s="337" t="s">
        <v>2109</v>
      </c>
      <c r="E225" s="337" t="s">
        <v>3092</v>
      </c>
      <c r="F225" s="338">
        <v>44585</v>
      </c>
      <c r="G225" s="339">
        <v>26000</v>
      </c>
      <c r="H225" s="339">
        <v>0</v>
      </c>
      <c r="I225" s="340" t="s">
        <v>3084</v>
      </c>
      <c r="J225" s="341" t="s">
        <v>3226</v>
      </c>
      <c r="K225" s="342"/>
      <c r="L225" s="342"/>
      <c r="M225" s="342"/>
      <c r="N225" s="339"/>
      <c r="O225" s="339">
        <v>1820000</v>
      </c>
      <c r="P225" s="341" t="s">
        <v>3234</v>
      </c>
      <c r="Q225" s="340" t="s">
        <v>3087</v>
      </c>
    </row>
    <row r="226" spans="2:17">
      <c r="B226" s="337" t="s">
        <v>3322</v>
      </c>
      <c r="C226" s="337"/>
      <c r="D226" s="337" t="s">
        <v>2109</v>
      </c>
      <c r="E226" s="337" t="s">
        <v>3092</v>
      </c>
      <c r="F226" s="338">
        <v>44585</v>
      </c>
      <c r="G226" s="339">
        <v>26000</v>
      </c>
      <c r="H226" s="339">
        <v>0</v>
      </c>
      <c r="I226" s="340" t="s">
        <v>3084</v>
      </c>
      <c r="J226" s="341" t="s">
        <v>3226</v>
      </c>
      <c r="K226" s="342"/>
      <c r="L226" s="342"/>
      <c r="M226" s="342"/>
      <c r="N226" s="339"/>
      <c r="O226" s="339">
        <v>1820000</v>
      </c>
      <c r="P226" s="341" t="s">
        <v>3234</v>
      </c>
      <c r="Q226" s="340" t="s">
        <v>3087</v>
      </c>
    </row>
    <row r="227" spans="2:17">
      <c r="B227" s="337" t="s">
        <v>3323</v>
      </c>
      <c r="C227" s="337"/>
      <c r="D227" s="337" t="s">
        <v>2109</v>
      </c>
      <c r="E227" s="337" t="s">
        <v>3092</v>
      </c>
      <c r="F227" s="338">
        <v>44585</v>
      </c>
      <c r="G227" s="339">
        <v>26000</v>
      </c>
      <c r="H227" s="339">
        <v>0</v>
      </c>
      <c r="I227" s="340" t="s">
        <v>3084</v>
      </c>
      <c r="J227" s="341" t="s">
        <v>3226</v>
      </c>
      <c r="K227" s="342"/>
      <c r="L227" s="342"/>
      <c r="M227" s="342"/>
      <c r="N227" s="339"/>
      <c r="O227" s="339">
        <v>1820000</v>
      </c>
      <c r="P227" s="341" t="s">
        <v>3234</v>
      </c>
      <c r="Q227" s="340" t="s">
        <v>3087</v>
      </c>
    </row>
    <row r="228" spans="2:17">
      <c r="B228" s="337" t="s">
        <v>3324</v>
      </c>
      <c r="C228" s="337"/>
      <c r="D228" s="337" t="s">
        <v>2109</v>
      </c>
      <c r="E228" s="337" t="s">
        <v>3092</v>
      </c>
      <c r="F228" s="338">
        <v>44585</v>
      </c>
      <c r="G228" s="339">
        <v>26000</v>
      </c>
      <c r="H228" s="339">
        <v>0</v>
      </c>
      <c r="I228" s="340" t="s">
        <v>3084</v>
      </c>
      <c r="J228" s="341" t="s">
        <v>3226</v>
      </c>
      <c r="K228" s="342"/>
      <c r="L228" s="342"/>
      <c r="M228" s="342"/>
      <c r="N228" s="339"/>
      <c r="O228" s="339">
        <v>1820000</v>
      </c>
      <c r="P228" s="341" t="s">
        <v>3234</v>
      </c>
      <c r="Q228" s="340" t="s">
        <v>3087</v>
      </c>
    </row>
    <row r="229" spans="2:17">
      <c r="B229" s="337" t="s">
        <v>3325</v>
      </c>
      <c r="C229" s="337"/>
      <c r="D229" s="337" t="s">
        <v>2109</v>
      </c>
      <c r="E229" s="337" t="s">
        <v>3092</v>
      </c>
      <c r="F229" s="338">
        <v>44585</v>
      </c>
      <c r="G229" s="339">
        <v>26000</v>
      </c>
      <c r="H229" s="339">
        <v>0</v>
      </c>
      <c r="I229" s="340" t="s">
        <v>3084</v>
      </c>
      <c r="J229" s="341" t="s">
        <v>3226</v>
      </c>
      <c r="K229" s="342"/>
      <c r="L229" s="342"/>
      <c r="M229" s="342"/>
      <c r="N229" s="339"/>
      <c r="O229" s="339">
        <v>1820000</v>
      </c>
      <c r="P229" s="341" t="s">
        <v>3234</v>
      </c>
      <c r="Q229" s="340" t="s">
        <v>3087</v>
      </c>
    </row>
    <row r="230" spans="2:17">
      <c r="B230" s="337" t="s">
        <v>3326</v>
      </c>
      <c r="C230" s="337"/>
      <c r="D230" s="337" t="s">
        <v>2109</v>
      </c>
      <c r="E230" s="337" t="s">
        <v>3092</v>
      </c>
      <c r="F230" s="338">
        <v>44585</v>
      </c>
      <c r="G230" s="339">
        <v>26000</v>
      </c>
      <c r="H230" s="339">
        <v>0</v>
      </c>
      <c r="I230" s="340" t="s">
        <v>3084</v>
      </c>
      <c r="J230" s="341" t="s">
        <v>3226</v>
      </c>
      <c r="K230" s="342"/>
      <c r="L230" s="342"/>
      <c r="M230" s="342"/>
      <c r="N230" s="339"/>
      <c r="O230" s="339">
        <v>1820000</v>
      </c>
      <c r="P230" s="341" t="s">
        <v>3234</v>
      </c>
      <c r="Q230" s="340" t="s">
        <v>3087</v>
      </c>
    </row>
    <row r="231" spans="2:17">
      <c r="B231" s="337" t="s">
        <v>3327</v>
      </c>
      <c r="C231" s="337"/>
      <c r="D231" s="337" t="s">
        <v>2109</v>
      </c>
      <c r="E231" s="337" t="s">
        <v>3092</v>
      </c>
      <c r="F231" s="338">
        <v>44585</v>
      </c>
      <c r="G231" s="339">
        <v>26000</v>
      </c>
      <c r="H231" s="339">
        <v>0</v>
      </c>
      <c r="I231" s="340" t="s">
        <v>3084</v>
      </c>
      <c r="J231" s="341" t="s">
        <v>3226</v>
      </c>
      <c r="K231" s="342"/>
      <c r="L231" s="342"/>
      <c r="M231" s="342"/>
      <c r="N231" s="339"/>
      <c r="O231" s="339">
        <v>1820000</v>
      </c>
      <c r="P231" s="341" t="s">
        <v>3234</v>
      </c>
      <c r="Q231" s="340" t="s">
        <v>3087</v>
      </c>
    </row>
    <row r="232" spans="2:17">
      <c r="B232" s="337" t="s">
        <v>3328</v>
      </c>
      <c r="C232" s="337"/>
      <c r="D232" s="337" t="s">
        <v>2109</v>
      </c>
      <c r="E232" s="337" t="s">
        <v>3092</v>
      </c>
      <c r="F232" s="338">
        <v>44585</v>
      </c>
      <c r="G232" s="339">
        <v>26000</v>
      </c>
      <c r="H232" s="339">
        <v>0</v>
      </c>
      <c r="I232" s="340" t="s">
        <v>3084</v>
      </c>
      <c r="J232" s="341" t="s">
        <v>3226</v>
      </c>
      <c r="K232" s="342"/>
      <c r="L232" s="342"/>
      <c r="M232" s="342"/>
      <c r="N232" s="339"/>
      <c r="O232" s="339">
        <v>1820000</v>
      </c>
      <c r="P232" s="341" t="s">
        <v>3234</v>
      </c>
      <c r="Q232" s="340" t="s">
        <v>3087</v>
      </c>
    </row>
    <row r="233" spans="2:17">
      <c r="B233" s="337" t="s">
        <v>3329</v>
      </c>
      <c r="C233" s="337"/>
      <c r="D233" s="337" t="s">
        <v>2109</v>
      </c>
      <c r="E233" s="337" t="s">
        <v>3092</v>
      </c>
      <c r="F233" s="338">
        <v>44585</v>
      </c>
      <c r="G233" s="339">
        <v>26000</v>
      </c>
      <c r="H233" s="339">
        <v>0</v>
      </c>
      <c r="I233" s="340" t="s">
        <v>3084</v>
      </c>
      <c r="J233" s="341" t="s">
        <v>3226</v>
      </c>
      <c r="K233" s="342"/>
      <c r="L233" s="342"/>
      <c r="M233" s="342"/>
      <c r="N233" s="339"/>
      <c r="O233" s="339">
        <v>1820000</v>
      </c>
      <c r="P233" s="341" t="s">
        <v>3234</v>
      </c>
      <c r="Q233" s="340" t="s">
        <v>3087</v>
      </c>
    </row>
    <row r="234" spans="2:17">
      <c r="B234" s="337" t="s">
        <v>3330</v>
      </c>
      <c r="C234" s="337"/>
      <c r="D234" s="337" t="s">
        <v>2109</v>
      </c>
      <c r="E234" s="337" t="s">
        <v>3092</v>
      </c>
      <c r="F234" s="338">
        <v>44585</v>
      </c>
      <c r="G234" s="339">
        <v>26000</v>
      </c>
      <c r="H234" s="339">
        <v>0</v>
      </c>
      <c r="I234" s="340" t="s">
        <v>3084</v>
      </c>
      <c r="J234" s="341" t="s">
        <v>3226</v>
      </c>
      <c r="K234" s="342"/>
      <c r="L234" s="342"/>
      <c r="M234" s="342"/>
      <c r="N234" s="339"/>
      <c r="O234" s="339">
        <v>1820000</v>
      </c>
      <c r="P234" s="341" t="s">
        <v>3234</v>
      </c>
      <c r="Q234" s="340" t="s">
        <v>3087</v>
      </c>
    </row>
    <row r="235" spans="2:17">
      <c r="B235" s="337" t="s">
        <v>3331</v>
      </c>
      <c r="C235" s="337"/>
      <c r="D235" s="337" t="s">
        <v>2109</v>
      </c>
      <c r="E235" s="337" t="s">
        <v>3092</v>
      </c>
      <c r="F235" s="338">
        <v>44586</v>
      </c>
      <c r="G235" s="339">
        <v>30000</v>
      </c>
      <c r="H235" s="339">
        <v>0</v>
      </c>
      <c r="I235" s="340" t="s">
        <v>3084</v>
      </c>
      <c r="J235" s="341" t="s">
        <v>3226</v>
      </c>
      <c r="K235" s="342"/>
      <c r="L235" s="342"/>
      <c r="M235" s="342"/>
      <c r="N235" s="339"/>
      <c r="O235" s="339">
        <v>3195000</v>
      </c>
      <c r="P235" s="341" t="s">
        <v>3332</v>
      </c>
      <c r="Q235" s="340" t="s">
        <v>3087</v>
      </c>
    </row>
    <row r="236" spans="2:17">
      <c r="B236" s="337" t="s">
        <v>3333</v>
      </c>
      <c r="C236" s="337"/>
      <c r="D236" s="337" t="s">
        <v>2109</v>
      </c>
      <c r="E236" s="337" t="s">
        <v>3092</v>
      </c>
      <c r="F236" s="338">
        <v>44586</v>
      </c>
      <c r="G236" s="339">
        <v>30000</v>
      </c>
      <c r="H236" s="339">
        <v>0</v>
      </c>
      <c r="I236" s="340" t="s">
        <v>3084</v>
      </c>
      <c r="J236" s="341" t="s">
        <v>3226</v>
      </c>
      <c r="K236" s="342"/>
      <c r="L236" s="342"/>
      <c r="M236" s="342"/>
      <c r="N236" s="339"/>
      <c r="O236" s="339">
        <v>3195000</v>
      </c>
      <c r="P236" s="341" t="s">
        <v>3332</v>
      </c>
      <c r="Q236" s="340" t="s">
        <v>3087</v>
      </c>
    </row>
    <row r="237" spans="2:17">
      <c r="B237" s="337" t="s">
        <v>3334</v>
      </c>
      <c r="C237" s="337"/>
      <c r="D237" s="337" t="s">
        <v>2109</v>
      </c>
      <c r="E237" s="337" t="s">
        <v>3092</v>
      </c>
      <c r="F237" s="338">
        <v>44586</v>
      </c>
      <c r="G237" s="339">
        <v>30000</v>
      </c>
      <c r="H237" s="339">
        <v>0</v>
      </c>
      <c r="I237" s="340" t="s">
        <v>3084</v>
      </c>
      <c r="J237" s="341" t="s">
        <v>3226</v>
      </c>
      <c r="K237" s="342"/>
      <c r="L237" s="342"/>
      <c r="M237" s="342"/>
      <c r="N237" s="339"/>
      <c r="O237" s="339">
        <v>3195000</v>
      </c>
      <c r="P237" s="341" t="s">
        <v>3335</v>
      </c>
      <c r="Q237" s="340" t="s">
        <v>3087</v>
      </c>
    </row>
    <row r="238" spans="2:17">
      <c r="B238" s="337" t="s">
        <v>3336</v>
      </c>
      <c r="C238" s="337"/>
      <c r="D238" s="337" t="s">
        <v>2109</v>
      </c>
      <c r="E238" s="337" t="s">
        <v>3092</v>
      </c>
      <c r="F238" s="338">
        <v>44586</v>
      </c>
      <c r="G238" s="339">
        <v>30000</v>
      </c>
      <c r="H238" s="339">
        <v>0</v>
      </c>
      <c r="I238" s="340" t="s">
        <v>3084</v>
      </c>
      <c r="J238" s="341" t="s">
        <v>3226</v>
      </c>
      <c r="K238" s="342"/>
      <c r="L238" s="342"/>
      <c r="M238" s="342"/>
      <c r="N238" s="339"/>
      <c r="O238" s="339">
        <v>3195000</v>
      </c>
      <c r="P238" s="341" t="s">
        <v>3335</v>
      </c>
      <c r="Q238" s="340" t="s">
        <v>3087</v>
      </c>
    </row>
    <row r="239" spans="2:17">
      <c r="B239" s="337" t="s">
        <v>3337</v>
      </c>
      <c r="C239" s="337"/>
      <c r="D239" s="337" t="s">
        <v>2109</v>
      </c>
      <c r="E239" s="337" t="s">
        <v>3092</v>
      </c>
      <c r="F239" s="338">
        <v>44586</v>
      </c>
      <c r="G239" s="339">
        <v>30000</v>
      </c>
      <c r="H239" s="339">
        <v>0</v>
      </c>
      <c r="I239" s="340" t="s">
        <v>3084</v>
      </c>
      <c r="J239" s="341" t="s">
        <v>3226</v>
      </c>
      <c r="K239" s="342"/>
      <c r="L239" s="342"/>
      <c r="M239" s="342"/>
      <c r="N239" s="339"/>
      <c r="O239" s="339">
        <v>3195000</v>
      </c>
      <c r="P239" s="341" t="s">
        <v>3335</v>
      </c>
      <c r="Q239" s="340" t="s">
        <v>3087</v>
      </c>
    </row>
    <row r="240" spans="2:17">
      <c r="B240" s="337" t="s">
        <v>3338</v>
      </c>
      <c r="C240" s="337"/>
      <c r="D240" s="337" t="s">
        <v>2109</v>
      </c>
      <c r="E240" s="337" t="s">
        <v>3092</v>
      </c>
      <c r="F240" s="338">
        <v>44586</v>
      </c>
      <c r="G240" s="339">
        <v>30000</v>
      </c>
      <c r="H240" s="339">
        <v>0</v>
      </c>
      <c r="I240" s="340" t="s">
        <v>3084</v>
      </c>
      <c r="J240" s="341" t="s">
        <v>3226</v>
      </c>
      <c r="K240" s="342"/>
      <c r="L240" s="342"/>
      <c r="M240" s="342"/>
      <c r="N240" s="339"/>
      <c r="O240" s="339">
        <v>3195000</v>
      </c>
      <c r="P240" s="341" t="s">
        <v>3335</v>
      </c>
      <c r="Q240" s="340" t="s">
        <v>3087</v>
      </c>
    </row>
    <row r="241" spans="2:17">
      <c r="B241" s="337" t="s">
        <v>3339</v>
      </c>
      <c r="C241" s="337"/>
      <c r="D241" s="337" t="s">
        <v>2109</v>
      </c>
      <c r="E241" s="337" t="s">
        <v>3092</v>
      </c>
      <c r="F241" s="338">
        <v>44587</v>
      </c>
      <c r="G241" s="339">
        <v>30000</v>
      </c>
      <c r="H241" s="339">
        <v>0</v>
      </c>
      <c r="I241" s="340" t="s">
        <v>3084</v>
      </c>
      <c r="J241" s="341" t="s">
        <v>3226</v>
      </c>
      <c r="K241" s="342"/>
      <c r="L241" s="342"/>
      <c r="M241" s="342"/>
      <c r="N241" s="339"/>
      <c r="O241" s="339">
        <v>3195000</v>
      </c>
      <c r="P241" s="341" t="s">
        <v>3335</v>
      </c>
      <c r="Q241" s="340" t="s">
        <v>3087</v>
      </c>
    </row>
    <row r="242" spans="2:17">
      <c r="B242" s="337" t="s">
        <v>3340</v>
      </c>
      <c r="C242" s="337"/>
      <c r="D242" s="337" t="s">
        <v>2109</v>
      </c>
      <c r="E242" s="337" t="s">
        <v>3092</v>
      </c>
      <c r="F242" s="338">
        <v>44587</v>
      </c>
      <c r="G242" s="339">
        <v>30000</v>
      </c>
      <c r="H242" s="339">
        <v>0</v>
      </c>
      <c r="I242" s="340" t="s">
        <v>3084</v>
      </c>
      <c r="J242" s="341" t="s">
        <v>3226</v>
      </c>
      <c r="K242" s="342"/>
      <c r="L242" s="342"/>
      <c r="M242" s="342"/>
      <c r="N242" s="339"/>
      <c r="O242" s="339">
        <v>3195000</v>
      </c>
      <c r="P242" s="341" t="s">
        <v>3335</v>
      </c>
      <c r="Q242" s="340" t="s">
        <v>3087</v>
      </c>
    </row>
    <row r="243" spans="2:17">
      <c r="B243" s="337" t="s">
        <v>3341</v>
      </c>
      <c r="C243" s="337"/>
      <c r="D243" s="337" t="s">
        <v>2109</v>
      </c>
      <c r="E243" s="337" t="s">
        <v>3092</v>
      </c>
      <c r="F243" s="338">
        <v>44587</v>
      </c>
      <c r="G243" s="339">
        <v>30000</v>
      </c>
      <c r="H243" s="339">
        <v>0</v>
      </c>
      <c r="I243" s="340" t="s">
        <v>3084</v>
      </c>
      <c r="J243" s="341" t="s">
        <v>3226</v>
      </c>
      <c r="K243" s="342"/>
      <c r="L243" s="342"/>
      <c r="M243" s="342"/>
      <c r="N243" s="339"/>
      <c r="O243" s="339">
        <v>3195000</v>
      </c>
      <c r="P243" s="341" t="s">
        <v>3335</v>
      </c>
      <c r="Q243" s="340" t="s">
        <v>3087</v>
      </c>
    </row>
    <row r="244" spans="2:17">
      <c r="B244" s="337" t="s">
        <v>3342</v>
      </c>
      <c r="C244" s="337"/>
      <c r="D244" s="337" t="s">
        <v>2109</v>
      </c>
      <c r="E244" s="337" t="s">
        <v>3092</v>
      </c>
      <c r="F244" s="338">
        <v>44587</v>
      </c>
      <c r="G244" s="339">
        <v>30000</v>
      </c>
      <c r="H244" s="339">
        <v>0</v>
      </c>
      <c r="I244" s="340" t="s">
        <v>3084</v>
      </c>
      <c r="J244" s="341" t="s">
        <v>3226</v>
      </c>
      <c r="K244" s="342"/>
      <c r="L244" s="342"/>
      <c r="M244" s="342"/>
      <c r="N244" s="339"/>
      <c r="O244" s="339">
        <v>3195000</v>
      </c>
      <c r="P244" s="341" t="s">
        <v>3335</v>
      </c>
      <c r="Q244" s="340" t="s">
        <v>3087</v>
      </c>
    </row>
    <row r="245" spans="2:17">
      <c r="B245" s="337" t="s">
        <v>3343</v>
      </c>
      <c r="C245" s="337"/>
      <c r="D245" s="337" t="s">
        <v>2109</v>
      </c>
      <c r="E245" s="337" t="s">
        <v>3092</v>
      </c>
      <c r="F245" s="338">
        <v>44587</v>
      </c>
      <c r="G245" s="339">
        <v>30000</v>
      </c>
      <c r="H245" s="339">
        <v>0</v>
      </c>
      <c r="I245" s="340" t="s">
        <v>3084</v>
      </c>
      <c r="J245" s="341" t="s">
        <v>3226</v>
      </c>
      <c r="K245" s="342"/>
      <c r="L245" s="342"/>
      <c r="M245" s="342"/>
      <c r="N245" s="339"/>
      <c r="O245" s="339">
        <v>3195000</v>
      </c>
      <c r="P245" s="341" t="s">
        <v>3335</v>
      </c>
      <c r="Q245" s="340" t="s">
        <v>3087</v>
      </c>
    </row>
    <row r="246" spans="2:17">
      <c r="B246" s="337" t="s">
        <v>3344</v>
      </c>
      <c r="C246" s="337"/>
      <c r="D246" s="337" t="s">
        <v>2109</v>
      </c>
      <c r="E246" s="337" t="s">
        <v>3092</v>
      </c>
      <c r="F246" s="338">
        <v>44587</v>
      </c>
      <c r="G246" s="339">
        <v>30000</v>
      </c>
      <c r="H246" s="339">
        <v>0</v>
      </c>
      <c r="I246" s="340" t="s">
        <v>3084</v>
      </c>
      <c r="J246" s="341" t="s">
        <v>3226</v>
      </c>
      <c r="K246" s="342"/>
      <c r="L246" s="342"/>
      <c r="M246" s="342"/>
      <c r="N246" s="339"/>
      <c r="O246" s="339">
        <v>3195000</v>
      </c>
      <c r="P246" s="341" t="s">
        <v>3335</v>
      </c>
      <c r="Q246" s="340" t="s">
        <v>3087</v>
      </c>
    </row>
    <row r="247" spans="2:17">
      <c r="B247" s="337" t="s">
        <v>3345</v>
      </c>
      <c r="C247" s="337"/>
      <c r="D247" s="337" t="s">
        <v>2109</v>
      </c>
      <c r="E247" s="337" t="s">
        <v>3092</v>
      </c>
      <c r="F247" s="338">
        <v>44587</v>
      </c>
      <c r="G247" s="339">
        <v>30000</v>
      </c>
      <c r="H247" s="339">
        <v>0</v>
      </c>
      <c r="I247" s="340" t="s">
        <v>3084</v>
      </c>
      <c r="J247" s="341" t="s">
        <v>3226</v>
      </c>
      <c r="K247" s="342"/>
      <c r="L247" s="342"/>
      <c r="M247" s="342"/>
      <c r="N247" s="339"/>
      <c r="O247" s="339">
        <v>3195000</v>
      </c>
      <c r="P247" s="341" t="s">
        <v>3335</v>
      </c>
      <c r="Q247" s="340" t="s">
        <v>3087</v>
      </c>
    </row>
    <row r="248" spans="2:17">
      <c r="B248" s="337" t="s">
        <v>3346</v>
      </c>
      <c r="C248" s="337"/>
      <c r="D248" s="337" t="s">
        <v>2109</v>
      </c>
      <c r="E248" s="337" t="s">
        <v>3092</v>
      </c>
      <c r="F248" s="338">
        <v>44587</v>
      </c>
      <c r="G248" s="339">
        <v>30000</v>
      </c>
      <c r="H248" s="339">
        <v>0</v>
      </c>
      <c r="I248" s="340" t="s">
        <v>3084</v>
      </c>
      <c r="J248" s="341" t="s">
        <v>3226</v>
      </c>
      <c r="K248" s="342"/>
      <c r="L248" s="342"/>
      <c r="M248" s="342"/>
      <c r="N248" s="339"/>
      <c r="O248" s="339">
        <v>3195000</v>
      </c>
      <c r="P248" s="341" t="s">
        <v>3335</v>
      </c>
      <c r="Q248" s="340" t="s">
        <v>3087</v>
      </c>
    </row>
    <row r="249" spans="2:17">
      <c r="B249" s="337" t="s">
        <v>3347</v>
      </c>
      <c r="C249" s="337"/>
      <c r="D249" s="337" t="s">
        <v>2109</v>
      </c>
      <c r="E249" s="337" t="s">
        <v>3092</v>
      </c>
      <c r="F249" s="338">
        <v>44587</v>
      </c>
      <c r="G249" s="339">
        <v>30000</v>
      </c>
      <c r="H249" s="339">
        <v>0</v>
      </c>
      <c r="I249" s="340" t="s">
        <v>3084</v>
      </c>
      <c r="J249" s="341" t="s">
        <v>3226</v>
      </c>
      <c r="K249" s="342"/>
      <c r="L249" s="342"/>
      <c r="M249" s="342"/>
      <c r="N249" s="339"/>
      <c r="O249" s="339">
        <v>3195000</v>
      </c>
      <c r="P249" s="341" t="s">
        <v>3335</v>
      </c>
      <c r="Q249" s="340" t="s">
        <v>3087</v>
      </c>
    </row>
    <row r="250" spans="2:17">
      <c r="B250" s="337" t="s">
        <v>3348</v>
      </c>
      <c r="C250" s="337"/>
      <c r="D250" s="337" t="s">
        <v>2109</v>
      </c>
      <c r="E250" s="337" t="s">
        <v>3092</v>
      </c>
      <c r="F250" s="338">
        <v>44587</v>
      </c>
      <c r="G250" s="339">
        <v>30000</v>
      </c>
      <c r="H250" s="339">
        <v>0</v>
      </c>
      <c r="I250" s="340" t="s">
        <v>3084</v>
      </c>
      <c r="J250" s="341" t="s">
        <v>3226</v>
      </c>
      <c r="K250" s="342"/>
      <c r="L250" s="342"/>
      <c r="M250" s="342"/>
      <c r="N250" s="339"/>
      <c r="O250" s="339">
        <v>3195000</v>
      </c>
      <c r="P250" s="341" t="s">
        <v>3335</v>
      </c>
      <c r="Q250" s="340" t="s">
        <v>3087</v>
      </c>
    </row>
    <row r="251" spans="2:17">
      <c r="B251" s="337" t="s">
        <v>3349</v>
      </c>
      <c r="C251" s="337"/>
      <c r="D251" s="337" t="s">
        <v>2109</v>
      </c>
      <c r="E251" s="337" t="s">
        <v>3092</v>
      </c>
      <c r="F251" s="338">
        <v>44587</v>
      </c>
      <c r="G251" s="339">
        <v>30000</v>
      </c>
      <c r="H251" s="339">
        <v>0</v>
      </c>
      <c r="I251" s="340" t="s">
        <v>3084</v>
      </c>
      <c r="J251" s="341" t="s">
        <v>3226</v>
      </c>
      <c r="K251" s="342"/>
      <c r="L251" s="342"/>
      <c r="M251" s="342"/>
      <c r="N251" s="339"/>
      <c r="O251" s="339">
        <v>3195000</v>
      </c>
      <c r="P251" s="341" t="s">
        <v>3335</v>
      </c>
      <c r="Q251" s="340" t="s">
        <v>3087</v>
      </c>
    </row>
    <row r="252" spans="2:17">
      <c r="B252" s="337" t="s">
        <v>3350</v>
      </c>
      <c r="C252" s="337"/>
      <c r="D252" s="337" t="s">
        <v>2109</v>
      </c>
      <c r="E252" s="337" t="s">
        <v>3092</v>
      </c>
      <c r="F252" s="338">
        <v>44587</v>
      </c>
      <c r="G252" s="339">
        <v>30000</v>
      </c>
      <c r="H252" s="339">
        <v>0</v>
      </c>
      <c r="I252" s="340" t="s">
        <v>3084</v>
      </c>
      <c r="J252" s="341" t="s">
        <v>3226</v>
      </c>
      <c r="K252" s="342"/>
      <c r="L252" s="342"/>
      <c r="M252" s="342"/>
      <c r="N252" s="339"/>
      <c r="O252" s="339">
        <v>3195000</v>
      </c>
      <c r="P252" s="341" t="s">
        <v>3335</v>
      </c>
      <c r="Q252" s="340" t="s">
        <v>3087</v>
      </c>
    </row>
    <row r="253" spans="2:17">
      <c r="B253" s="337" t="s">
        <v>3351</v>
      </c>
      <c r="C253" s="337"/>
      <c r="D253" s="337" t="s">
        <v>2109</v>
      </c>
      <c r="E253" s="337" t="s">
        <v>3092</v>
      </c>
      <c r="F253" s="338">
        <v>44587</v>
      </c>
      <c r="G253" s="339">
        <v>30000</v>
      </c>
      <c r="H253" s="339">
        <v>0</v>
      </c>
      <c r="I253" s="340" t="s">
        <v>3084</v>
      </c>
      <c r="J253" s="341" t="s">
        <v>3226</v>
      </c>
      <c r="K253" s="342"/>
      <c r="L253" s="342"/>
      <c r="M253" s="342"/>
      <c r="N253" s="339"/>
      <c r="O253" s="339">
        <v>3195000</v>
      </c>
      <c r="P253" s="341" t="s">
        <v>3352</v>
      </c>
      <c r="Q253" s="340" t="s">
        <v>3087</v>
      </c>
    </row>
    <row r="254" spans="2:17">
      <c r="B254" s="337" t="s">
        <v>3353</v>
      </c>
      <c r="C254" s="337"/>
      <c r="D254" s="337" t="s">
        <v>2109</v>
      </c>
      <c r="E254" s="337" t="s">
        <v>3092</v>
      </c>
      <c r="F254" s="338">
        <v>44587</v>
      </c>
      <c r="G254" s="339">
        <v>30000</v>
      </c>
      <c r="H254" s="339">
        <v>0</v>
      </c>
      <c r="I254" s="340" t="s">
        <v>3084</v>
      </c>
      <c r="J254" s="341" t="s">
        <v>3226</v>
      </c>
      <c r="K254" s="342"/>
      <c r="L254" s="342"/>
      <c r="M254" s="342"/>
      <c r="N254" s="339"/>
      <c r="O254" s="339">
        <v>3195000</v>
      </c>
      <c r="P254" s="341" t="s">
        <v>3335</v>
      </c>
      <c r="Q254" s="340" t="s">
        <v>3087</v>
      </c>
    </row>
    <row r="255" spans="2:17">
      <c r="B255" s="337" t="s">
        <v>3354</v>
      </c>
      <c r="C255" s="337"/>
      <c r="D255" s="337" t="s">
        <v>2109</v>
      </c>
      <c r="E255" s="337" t="s">
        <v>3092</v>
      </c>
      <c r="F255" s="338">
        <v>44587</v>
      </c>
      <c r="G255" s="339">
        <v>30000</v>
      </c>
      <c r="H255" s="339">
        <v>0</v>
      </c>
      <c r="I255" s="340" t="s">
        <v>3084</v>
      </c>
      <c r="J255" s="341" t="s">
        <v>3226</v>
      </c>
      <c r="K255" s="342"/>
      <c r="L255" s="342"/>
      <c r="M255" s="342"/>
      <c r="N255" s="339"/>
      <c r="O255" s="339">
        <v>3195000</v>
      </c>
      <c r="P255" s="341" t="s">
        <v>3335</v>
      </c>
      <c r="Q255" s="340" t="s">
        <v>3087</v>
      </c>
    </row>
    <row r="256" spans="2:17">
      <c r="B256" s="337" t="s">
        <v>3355</v>
      </c>
      <c r="C256" s="337"/>
      <c r="D256" s="337" t="s">
        <v>2109</v>
      </c>
      <c r="E256" s="337" t="s">
        <v>3092</v>
      </c>
      <c r="F256" s="338">
        <v>44587</v>
      </c>
      <c r="G256" s="339">
        <v>30000</v>
      </c>
      <c r="H256" s="339">
        <v>0</v>
      </c>
      <c r="I256" s="340" t="s">
        <v>3084</v>
      </c>
      <c r="J256" s="341" t="s">
        <v>3226</v>
      </c>
      <c r="K256" s="342"/>
      <c r="L256" s="342"/>
      <c r="M256" s="342"/>
      <c r="N256" s="339"/>
      <c r="O256" s="339">
        <v>3195000</v>
      </c>
      <c r="P256" s="341" t="s">
        <v>3335</v>
      </c>
      <c r="Q256" s="340" t="s">
        <v>3087</v>
      </c>
    </row>
    <row r="257" spans="2:17">
      <c r="B257" s="337" t="s">
        <v>3356</v>
      </c>
      <c r="C257" s="337"/>
      <c r="D257" s="337" t="s">
        <v>2109</v>
      </c>
      <c r="E257" s="337" t="s">
        <v>3092</v>
      </c>
      <c r="F257" s="338">
        <v>44587</v>
      </c>
      <c r="G257" s="339">
        <v>30000</v>
      </c>
      <c r="H257" s="339">
        <v>0</v>
      </c>
      <c r="I257" s="340" t="s">
        <v>3084</v>
      </c>
      <c r="J257" s="341" t="s">
        <v>3226</v>
      </c>
      <c r="K257" s="342"/>
      <c r="L257" s="342"/>
      <c r="M257" s="342"/>
      <c r="N257" s="339"/>
      <c r="O257" s="339">
        <v>3195000</v>
      </c>
      <c r="P257" s="341" t="s">
        <v>3335</v>
      </c>
      <c r="Q257" s="340" t="s">
        <v>3087</v>
      </c>
    </row>
    <row r="258" spans="2:17">
      <c r="B258" s="337" t="s">
        <v>3357</v>
      </c>
      <c r="C258" s="337"/>
      <c r="D258" s="337" t="s">
        <v>2109</v>
      </c>
      <c r="E258" s="337" t="s">
        <v>3092</v>
      </c>
      <c r="F258" s="338">
        <v>44587</v>
      </c>
      <c r="G258" s="339">
        <v>30000</v>
      </c>
      <c r="H258" s="339">
        <v>0</v>
      </c>
      <c r="I258" s="340" t="s">
        <v>3084</v>
      </c>
      <c r="J258" s="341" t="s">
        <v>3226</v>
      </c>
      <c r="K258" s="342"/>
      <c r="L258" s="342"/>
      <c r="M258" s="342"/>
      <c r="N258" s="339"/>
      <c r="O258" s="339">
        <v>3195000</v>
      </c>
      <c r="P258" s="341" t="s">
        <v>3352</v>
      </c>
      <c r="Q258" s="340" t="s">
        <v>3087</v>
      </c>
    </row>
    <row r="259" spans="2:17">
      <c r="B259" s="337" t="s">
        <v>3358</v>
      </c>
      <c r="C259" s="337"/>
      <c r="D259" s="337" t="s">
        <v>2109</v>
      </c>
      <c r="E259" s="337" t="s">
        <v>3092</v>
      </c>
      <c r="F259" s="338">
        <v>44587</v>
      </c>
      <c r="G259" s="339">
        <v>30000</v>
      </c>
      <c r="H259" s="339">
        <v>0</v>
      </c>
      <c r="I259" s="340" t="s">
        <v>3084</v>
      </c>
      <c r="J259" s="341" t="s">
        <v>3226</v>
      </c>
      <c r="K259" s="342"/>
      <c r="L259" s="342"/>
      <c r="M259" s="342"/>
      <c r="N259" s="339"/>
      <c r="O259" s="339">
        <v>3195000</v>
      </c>
      <c r="P259" s="341" t="s">
        <v>3352</v>
      </c>
      <c r="Q259" s="340" t="s">
        <v>3087</v>
      </c>
    </row>
    <row r="260" spans="2:17">
      <c r="B260" s="337" t="s">
        <v>3359</v>
      </c>
      <c r="C260" s="337"/>
      <c r="D260" s="337" t="s">
        <v>2109</v>
      </c>
      <c r="E260" s="337" t="s">
        <v>3092</v>
      </c>
      <c r="F260" s="338">
        <v>44587</v>
      </c>
      <c r="G260" s="339">
        <v>30000</v>
      </c>
      <c r="H260" s="339">
        <v>0</v>
      </c>
      <c r="I260" s="340" t="s">
        <v>3084</v>
      </c>
      <c r="J260" s="341" t="s">
        <v>3226</v>
      </c>
      <c r="K260" s="342"/>
      <c r="L260" s="342"/>
      <c r="M260" s="342"/>
      <c r="N260" s="339"/>
      <c r="O260" s="339">
        <v>3195000</v>
      </c>
      <c r="P260" s="341" t="s">
        <v>3352</v>
      </c>
      <c r="Q260" s="340" t="s">
        <v>3087</v>
      </c>
    </row>
    <row r="261" spans="2:17">
      <c r="B261" s="337" t="s">
        <v>3360</v>
      </c>
      <c r="C261" s="337"/>
      <c r="D261" s="337" t="s">
        <v>2109</v>
      </c>
      <c r="E261" s="337" t="s">
        <v>3092</v>
      </c>
      <c r="F261" s="338">
        <v>44587</v>
      </c>
      <c r="G261" s="339">
        <v>30000</v>
      </c>
      <c r="H261" s="339">
        <v>0</v>
      </c>
      <c r="I261" s="340" t="s">
        <v>3084</v>
      </c>
      <c r="J261" s="341" t="s">
        <v>3226</v>
      </c>
      <c r="K261" s="342"/>
      <c r="L261" s="342"/>
      <c r="M261" s="342"/>
      <c r="N261" s="339"/>
      <c r="O261" s="339">
        <v>3195000</v>
      </c>
      <c r="P261" s="341" t="s">
        <v>3361</v>
      </c>
      <c r="Q261" s="340" t="s">
        <v>3087</v>
      </c>
    </row>
    <row r="262" spans="2:17">
      <c r="B262" s="337" t="s">
        <v>3362</v>
      </c>
      <c r="C262" s="337"/>
      <c r="D262" s="337" t="s">
        <v>2109</v>
      </c>
      <c r="E262" s="337" t="s">
        <v>3092</v>
      </c>
      <c r="F262" s="338">
        <v>44587</v>
      </c>
      <c r="G262" s="339">
        <v>30000</v>
      </c>
      <c r="H262" s="339">
        <v>0</v>
      </c>
      <c r="I262" s="340" t="s">
        <v>3084</v>
      </c>
      <c r="J262" s="341" t="s">
        <v>3226</v>
      </c>
      <c r="K262" s="342"/>
      <c r="L262" s="342"/>
      <c r="M262" s="342"/>
      <c r="N262" s="339"/>
      <c r="O262" s="339">
        <v>3195000</v>
      </c>
      <c r="P262" s="341" t="s">
        <v>3352</v>
      </c>
      <c r="Q262" s="340" t="s">
        <v>3087</v>
      </c>
    </row>
    <row r="263" spans="2:17">
      <c r="B263" s="337" t="s">
        <v>3363</v>
      </c>
      <c r="C263" s="337"/>
      <c r="D263" s="337" t="s">
        <v>2109</v>
      </c>
      <c r="E263" s="337" t="s">
        <v>3092</v>
      </c>
      <c r="F263" s="338">
        <v>44587</v>
      </c>
      <c r="G263" s="339">
        <v>30000</v>
      </c>
      <c r="H263" s="339">
        <v>0</v>
      </c>
      <c r="I263" s="340" t="s">
        <v>3084</v>
      </c>
      <c r="J263" s="341" t="s">
        <v>3226</v>
      </c>
      <c r="K263" s="342"/>
      <c r="L263" s="342"/>
      <c r="M263" s="342"/>
      <c r="N263" s="339"/>
      <c r="O263" s="339">
        <v>3195000</v>
      </c>
      <c r="P263" s="341" t="s">
        <v>3352</v>
      </c>
      <c r="Q263" s="340" t="s">
        <v>3087</v>
      </c>
    </row>
    <row r="264" spans="2:17">
      <c r="B264" s="337" t="s">
        <v>3364</v>
      </c>
      <c r="C264" s="337"/>
      <c r="D264" s="337" t="s">
        <v>2109</v>
      </c>
      <c r="E264" s="337" t="s">
        <v>3092</v>
      </c>
      <c r="F264" s="338">
        <v>44587</v>
      </c>
      <c r="G264" s="339">
        <v>30000</v>
      </c>
      <c r="H264" s="339">
        <v>0</v>
      </c>
      <c r="I264" s="340" t="s">
        <v>3084</v>
      </c>
      <c r="J264" s="341" t="s">
        <v>3226</v>
      </c>
      <c r="K264" s="342"/>
      <c r="L264" s="342"/>
      <c r="M264" s="342"/>
      <c r="N264" s="339"/>
      <c r="O264" s="339">
        <v>3195000</v>
      </c>
      <c r="P264" s="341" t="s">
        <v>3352</v>
      </c>
      <c r="Q264" s="340" t="s">
        <v>3087</v>
      </c>
    </row>
    <row r="265" spans="2:17">
      <c r="B265" s="337" t="s">
        <v>3365</v>
      </c>
      <c r="C265" s="337"/>
      <c r="D265" s="337" t="s">
        <v>2109</v>
      </c>
      <c r="E265" s="337" t="s">
        <v>3092</v>
      </c>
      <c r="F265" s="338">
        <v>44587</v>
      </c>
      <c r="G265" s="339">
        <v>30000</v>
      </c>
      <c r="H265" s="339">
        <v>0</v>
      </c>
      <c r="I265" s="340" t="s">
        <v>3084</v>
      </c>
      <c r="J265" s="341" t="s">
        <v>3226</v>
      </c>
      <c r="K265" s="342"/>
      <c r="L265" s="342"/>
      <c r="M265" s="342"/>
      <c r="N265" s="339"/>
      <c r="O265" s="339">
        <v>3195000</v>
      </c>
      <c r="P265" s="341" t="s">
        <v>3352</v>
      </c>
      <c r="Q265" s="340" t="s">
        <v>3087</v>
      </c>
    </row>
    <row r="266" spans="2:17">
      <c r="B266" s="337" t="s">
        <v>3366</v>
      </c>
      <c r="C266" s="337"/>
      <c r="D266" s="337" t="s">
        <v>2109</v>
      </c>
      <c r="E266" s="337" t="s">
        <v>3092</v>
      </c>
      <c r="F266" s="338">
        <v>44587</v>
      </c>
      <c r="G266" s="339">
        <v>30000</v>
      </c>
      <c r="H266" s="339">
        <v>0</v>
      </c>
      <c r="I266" s="340" t="s">
        <v>3084</v>
      </c>
      <c r="J266" s="341" t="s">
        <v>3226</v>
      </c>
      <c r="K266" s="342"/>
      <c r="L266" s="342"/>
      <c r="M266" s="342"/>
      <c r="N266" s="339"/>
      <c r="O266" s="339">
        <v>3195000</v>
      </c>
      <c r="P266" s="341" t="s">
        <v>3361</v>
      </c>
      <c r="Q266" s="340" t="s">
        <v>3087</v>
      </c>
    </row>
    <row r="267" spans="2:17">
      <c r="B267" s="337" t="s">
        <v>3367</v>
      </c>
      <c r="C267" s="337"/>
      <c r="D267" s="337" t="s">
        <v>2109</v>
      </c>
      <c r="E267" s="337" t="s">
        <v>3092</v>
      </c>
      <c r="F267" s="338">
        <v>44587</v>
      </c>
      <c r="G267" s="339">
        <v>30000</v>
      </c>
      <c r="H267" s="339">
        <v>0</v>
      </c>
      <c r="I267" s="340" t="s">
        <v>3084</v>
      </c>
      <c r="J267" s="341" t="s">
        <v>3226</v>
      </c>
      <c r="K267" s="342"/>
      <c r="L267" s="342"/>
      <c r="M267" s="342"/>
      <c r="N267" s="339"/>
      <c r="O267" s="339">
        <v>3195000</v>
      </c>
      <c r="P267" s="341" t="s">
        <v>3361</v>
      </c>
      <c r="Q267" s="340" t="s">
        <v>3087</v>
      </c>
    </row>
    <row r="268" spans="2:17">
      <c r="B268" s="337" t="s">
        <v>3368</v>
      </c>
      <c r="C268" s="337"/>
      <c r="D268" s="337" t="s">
        <v>2109</v>
      </c>
      <c r="E268" s="337" t="s">
        <v>3092</v>
      </c>
      <c r="F268" s="338">
        <v>44587</v>
      </c>
      <c r="G268" s="339">
        <v>30000</v>
      </c>
      <c r="H268" s="339">
        <v>0</v>
      </c>
      <c r="I268" s="340" t="s">
        <v>3084</v>
      </c>
      <c r="J268" s="341" t="s">
        <v>3226</v>
      </c>
      <c r="K268" s="342"/>
      <c r="L268" s="342"/>
      <c r="M268" s="342"/>
      <c r="N268" s="339"/>
      <c r="O268" s="339">
        <v>3195000</v>
      </c>
      <c r="P268" s="341" t="s">
        <v>3361</v>
      </c>
      <c r="Q268" s="340" t="s">
        <v>3087</v>
      </c>
    </row>
    <row r="269" spans="2:17">
      <c r="B269" s="337" t="s">
        <v>3369</v>
      </c>
      <c r="C269" s="337"/>
      <c r="D269" s="337" t="s">
        <v>2109</v>
      </c>
      <c r="E269" s="337" t="s">
        <v>3092</v>
      </c>
      <c r="F269" s="338">
        <v>44587</v>
      </c>
      <c r="G269" s="339">
        <v>30000</v>
      </c>
      <c r="H269" s="339">
        <v>0</v>
      </c>
      <c r="I269" s="340" t="s">
        <v>3084</v>
      </c>
      <c r="J269" s="341" t="s">
        <v>3226</v>
      </c>
      <c r="K269" s="342"/>
      <c r="L269" s="342"/>
      <c r="M269" s="342"/>
      <c r="N269" s="339"/>
      <c r="O269" s="339">
        <v>3195000</v>
      </c>
      <c r="P269" s="341" t="s">
        <v>3361</v>
      </c>
      <c r="Q269" s="340" t="s">
        <v>3087</v>
      </c>
    </row>
    <row r="270" spans="2:17">
      <c r="B270" s="337" t="s">
        <v>3370</v>
      </c>
      <c r="C270" s="337"/>
      <c r="D270" s="337" t="s">
        <v>2109</v>
      </c>
      <c r="E270" s="337" t="s">
        <v>3092</v>
      </c>
      <c r="F270" s="338">
        <v>44587</v>
      </c>
      <c r="G270" s="339">
        <v>30000</v>
      </c>
      <c r="H270" s="339">
        <v>0</v>
      </c>
      <c r="I270" s="340" t="s">
        <v>3084</v>
      </c>
      <c r="J270" s="341" t="s">
        <v>3226</v>
      </c>
      <c r="K270" s="342"/>
      <c r="L270" s="342"/>
      <c r="M270" s="342"/>
      <c r="N270" s="339"/>
      <c r="O270" s="339">
        <v>3195000</v>
      </c>
      <c r="P270" s="341" t="s">
        <v>3361</v>
      </c>
      <c r="Q270" s="340" t="s">
        <v>3087</v>
      </c>
    </row>
    <row r="271" spans="2:17">
      <c r="B271" s="337" t="s">
        <v>3371</v>
      </c>
      <c r="C271" s="337"/>
      <c r="D271" s="337" t="s">
        <v>2109</v>
      </c>
      <c r="E271" s="337" t="s">
        <v>3092</v>
      </c>
      <c r="F271" s="338">
        <v>44587</v>
      </c>
      <c r="G271" s="339">
        <v>30000</v>
      </c>
      <c r="H271" s="339">
        <v>0</v>
      </c>
      <c r="I271" s="340" t="s">
        <v>3084</v>
      </c>
      <c r="J271" s="341" t="s">
        <v>3226</v>
      </c>
      <c r="K271" s="342"/>
      <c r="L271" s="342"/>
      <c r="M271" s="342"/>
      <c r="N271" s="339"/>
      <c r="O271" s="339">
        <v>3195000</v>
      </c>
      <c r="P271" s="341" t="s">
        <v>3361</v>
      </c>
      <c r="Q271" s="340" t="s">
        <v>3087</v>
      </c>
    </row>
    <row r="272" spans="2:17">
      <c r="B272" s="337" t="s">
        <v>3372</v>
      </c>
      <c r="C272" s="337"/>
      <c r="D272" s="337" t="s">
        <v>2109</v>
      </c>
      <c r="E272" s="337" t="s">
        <v>3092</v>
      </c>
      <c r="F272" s="338">
        <v>44587</v>
      </c>
      <c r="G272" s="339">
        <v>30000</v>
      </c>
      <c r="H272" s="339">
        <v>0</v>
      </c>
      <c r="I272" s="340" t="s">
        <v>3084</v>
      </c>
      <c r="J272" s="341" t="s">
        <v>3226</v>
      </c>
      <c r="K272" s="342"/>
      <c r="L272" s="342"/>
      <c r="M272" s="342"/>
      <c r="N272" s="339"/>
      <c r="O272" s="339">
        <v>3195000</v>
      </c>
      <c r="P272" s="341" t="s">
        <v>3361</v>
      </c>
      <c r="Q272" s="340" t="s">
        <v>3087</v>
      </c>
    </row>
    <row r="273" spans="2:17">
      <c r="B273" s="337" t="s">
        <v>3373</v>
      </c>
      <c r="C273" s="337"/>
      <c r="D273" s="337" t="s">
        <v>2109</v>
      </c>
      <c r="E273" s="337" t="s">
        <v>3092</v>
      </c>
      <c r="F273" s="338">
        <v>44587</v>
      </c>
      <c r="G273" s="339">
        <v>30000</v>
      </c>
      <c r="H273" s="339">
        <v>0</v>
      </c>
      <c r="I273" s="340" t="s">
        <v>3084</v>
      </c>
      <c r="J273" s="341" t="s">
        <v>3226</v>
      </c>
      <c r="K273" s="342"/>
      <c r="L273" s="342"/>
      <c r="M273" s="342"/>
      <c r="N273" s="339"/>
      <c r="O273" s="339">
        <v>3195000</v>
      </c>
      <c r="P273" s="341" t="s">
        <v>3361</v>
      </c>
      <c r="Q273" s="340" t="s">
        <v>3087</v>
      </c>
    </row>
    <row r="274" spans="2:17">
      <c r="B274" s="337" t="s">
        <v>3374</v>
      </c>
      <c r="C274" s="337"/>
      <c r="D274" s="337" t="s">
        <v>2109</v>
      </c>
      <c r="E274" s="337" t="s">
        <v>3092</v>
      </c>
      <c r="F274" s="338">
        <v>44587</v>
      </c>
      <c r="G274" s="339">
        <v>30000</v>
      </c>
      <c r="H274" s="339">
        <v>0</v>
      </c>
      <c r="I274" s="340" t="s">
        <v>3084</v>
      </c>
      <c r="J274" s="341" t="s">
        <v>3226</v>
      </c>
      <c r="K274" s="342"/>
      <c r="L274" s="342"/>
      <c r="M274" s="342"/>
      <c r="N274" s="339"/>
      <c r="O274" s="339">
        <v>3195000</v>
      </c>
      <c r="P274" s="341" t="s">
        <v>3361</v>
      </c>
      <c r="Q274" s="340" t="s">
        <v>3087</v>
      </c>
    </row>
    <row r="275" spans="2:17">
      <c r="B275" s="337" t="s">
        <v>3375</v>
      </c>
      <c r="C275" s="337"/>
      <c r="D275" s="337" t="s">
        <v>2109</v>
      </c>
      <c r="E275" s="337" t="s">
        <v>3092</v>
      </c>
      <c r="F275" s="338">
        <v>44587</v>
      </c>
      <c r="G275" s="339">
        <v>30000</v>
      </c>
      <c r="H275" s="339">
        <v>0</v>
      </c>
      <c r="I275" s="340" t="s">
        <v>3084</v>
      </c>
      <c r="J275" s="341" t="s">
        <v>3226</v>
      </c>
      <c r="K275" s="342"/>
      <c r="L275" s="342"/>
      <c r="M275" s="342"/>
      <c r="N275" s="339"/>
      <c r="O275" s="339">
        <v>3195000</v>
      </c>
      <c r="P275" s="341" t="s">
        <v>3361</v>
      </c>
      <c r="Q275" s="340" t="s">
        <v>3087</v>
      </c>
    </row>
    <row r="276" spans="2:17">
      <c r="B276" s="337" t="s">
        <v>3376</v>
      </c>
      <c r="C276" s="337"/>
      <c r="D276" s="337" t="s">
        <v>2109</v>
      </c>
      <c r="E276" s="337" t="s">
        <v>3092</v>
      </c>
      <c r="F276" s="338">
        <v>44587</v>
      </c>
      <c r="G276" s="339">
        <v>30000</v>
      </c>
      <c r="H276" s="339">
        <v>0</v>
      </c>
      <c r="I276" s="340" t="s">
        <v>3084</v>
      </c>
      <c r="J276" s="341" t="s">
        <v>3226</v>
      </c>
      <c r="K276" s="342"/>
      <c r="L276" s="342"/>
      <c r="M276" s="342"/>
      <c r="N276" s="339"/>
      <c r="O276" s="339">
        <v>3195000</v>
      </c>
      <c r="P276" s="341" t="s">
        <v>3361</v>
      </c>
      <c r="Q276" s="340" t="s">
        <v>3087</v>
      </c>
    </row>
    <row r="277" spans="2:17">
      <c r="B277" s="337" t="s">
        <v>3377</v>
      </c>
      <c r="C277" s="337"/>
      <c r="D277" s="337" t="s">
        <v>2109</v>
      </c>
      <c r="E277" s="337" t="s">
        <v>3092</v>
      </c>
      <c r="F277" s="338">
        <v>44587</v>
      </c>
      <c r="G277" s="339">
        <v>30000</v>
      </c>
      <c r="H277" s="339">
        <v>0</v>
      </c>
      <c r="I277" s="340" t="s">
        <v>3084</v>
      </c>
      <c r="J277" s="341" t="s">
        <v>3226</v>
      </c>
      <c r="K277" s="342"/>
      <c r="L277" s="342"/>
      <c r="M277" s="342"/>
      <c r="N277" s="339"/>
      <c r="O277" s="339">
        <v>3195000</v>
      </c>
      <c r="P277" s="341" t="s">
        <v>3361</v>
      </c>
      <c r="Q277" s="340" t="s">
        <v>3087</v>
      </c>
    </row>
    <row r="278" spans="2:17">
      <c r="B278" s="337" t="s">
        <v>3378</v>
      </c>
      <c r="C278" s="337"/>
      <c r="D278" s="337" t="s">
        <v>2109</v>
      </c>
      <c r="E278" s="337" t="s">
        <v>3092</v>
      </c>
      <c r="F278" s="338">
        <v>44587</v>
      </c>
      <c r="G278" s="339">
        <v>30000</v>
      </c>
      <c r="H278" s="339">
        <v>0</v>
      </c>
      <c r="I278" s="340" t="s">
        <v>3084</v>
      </c>
      <c r="J278" s="341" t="s">
        <v>3226</v>
      </c>
      <c r="K278" s="342"/>
      <c r="L278" s="342"/>
      <c r="M278" s="342"/>
      <c r="N278" s="339"/>
      <c r="O278" s="339">
        <v>3195000</v>
      </c>
      <c r="P278" s="341" t="s">
        <v>3361</v>
      </c>
      <c r="Q278" s="340" t="s">
        <v>3087</v>
      </c>
    </row>
    <row r="279" spans="2:17">
      <c r="B279" s="337" t="s">
        <v>3379</v>
      </c>
      <c r="C279" s="337"/>
      <c r="D279" s="337" t="s">
        <v>2109</v>
      </c>
      <c r="E279" s="337" t="s">
        <v>3092</v>
      </c>
      <c r="F279" s="338">
        <v>44587</v>
      </c>
      <c r="G279" s="339">
        <v>30000</v>
      </c>
      <c r="H279" s="339">
        <v>0</v>
      </c>
      <c r="I279" s="340" t="s">
        <v>3084</v>
      </c>
      <c r="J279" s="341" t="s">
        <v>3226</v>
      </c>
      <c r="K279" s="342"/>
      <c r="L279" s="342"/>
      <c r="M279" s="342"/>
      <c r="N279" s="339"/>
      <c r="O279" s="339">
        <v>3195000</v>
      </c>
      <c r="P279" s="341" t="s">
        <v>3361</v>
      </c>
      <c r="Q279" s="340" t="s">
        <v>3087</v>
      </c>
    </row>
    <row r="280" spans="2:17">
      <c r="B280" s="337" t="s">
        <v>3380</v>
      </c>
      <c r="C280" s="337"/>
      <c r="D280" s="337" t="s">
        <v>2109</v>
      </c>
      <c r="E280" s="337" t="s">
        <v>3092</v>
      </c>
      <c r="F280" s="338">
        <v>44587</v>
      </c>
      <c r="G280" s="339">
        <v>30000</v>
      </c>
      <c r="H280" s="339">
        <v>0</v>
      </c>
      <c r="I280" s="340" t="s">
        <v>3084</v>
      </c>
      <c r="J280" s="341" t="s">
        <v>3226</v>
      </c>
      <c r="K280" s="342"/>
      <c r="L280" s="342"/>
      <c r="M280" s="342"/>
      <c r="N280" s="339"/>
      <c r="O280" s="339">
        <v>3195000</v>
      </c>
      <c r="P280" s="341" t="s">
        <v>3352</v>
      </c>
      <c r="Q280" s="340" t="s">
        <v>3087</v>
      </c>
    </row>
    <row r="281" spans="2:17">
      <c r="B281" s="337" t="s">
        <v>3381</v>
      </c>
      <c r="C281" s="337"/>
      <c r="D281" s="337" t="s">
        <v>2109</v>
      </c>
      <c r="E281" s="337" t="s">
        <v>3092</v>
      </c>
      <c r="F281" s="338">
        <v>44587</v>
      </c>
      <c r="G281" s="339">
        <v>30000</v>
      </c>
      <c r="H281" s="339">
        <v>0</v>
      </c>
      <c r="I281" s="340" t="s">
        <v>3084</v>
      </c>
      <c r="J281" s="341" t="s">
        <v>3226</v>
      </c>
      <c r="K281" s="342"/>
      <c r="L281" s="342"/>
      <c r="M281" s="342"/>
      <c r="N281" s="339"/>
      <c r="O281" s="339">
        <v>3195000</v>
      </c>
      <c r="P281" s="341" t="s">
        <v>3352</v>
      </c>
      <c r="Q281" s="340" t="s">
        <v>3087</v>
      </c>
    </row>
    <row r="282" spans="2:17">
      <c r="B282" s="337" t="s">
        <v>3382</v>
      </c>
      <c r="C282" s="337"/>
      <c r="D282" s="337" t="s">
        <v>2109</v>
      </c>
      <c r="E282" s="337" t="s">
        <v>3092</v>
      </c>
      <c r="F282" s="338">
        <v>44587</v>
      </c>
      <c r="G282" s="339">
        <v>30000</v>
      </c>
      <c r="H282" s="339">
        <v>0</v>
      </c>
      <c r="I282" s="340" t="s">
        <v>3084</v>
      </c>
      <c r="J282" s="341" t="s">
        <v>3226</v>
      </c>
      <c r="K282" s="342"/>
      <c r="L282" s="342"/>
      <c r="M282" s="342"/>
      <c r="N282" s="339"/>
      <c r="O282" s="339">
        <v>3195000</v>
      </c>
      <c r="P282" s="341" t="s">
        <v>3352</v>
      </c>
      <c r="Q282" s="340" t="s">
        <v>3087</v>
      </c>
    </row>
    <row r="283" spans="2:17">
      <c r="B283" s="337" t="s">
        <v>3383</v>
      </c>
      <c r="C283" s="337"/>
      <c r="D283" s="337" t="s">
        <v>2109</v>
      </c>
      <c r="E283" s="337" t="s">
        <v>3092</v>
      </c>
      <c r="F283" s="338">
        <v>44587</v>
      </c>
      <c r="G283" s="339">
        <v>30000</v>
      </c>
      <c r="H283" s="339">
        <v>0</v>
      </c>
      <c r="I283" s="340" t="s">
        <v>3084</v>
      </c>
      <c r="J283" s="341" t="s">
        <v>3226</v>
      </c>
      <c r="K283" s="342"/>
      <c r="L283" s="342"/>
      <c r="M283" s="342"/>
      <c r="N283" s="339"/>
      <c r="O283" s="339">
        <v>3195000</v>
      </c>
      <c r="P283" s="341" t="s">
        <v>3352</v>
      </c>
      <c r="Q283" s="340" t="s">
        <v>3087</v>
      </c>
    </row>
    <row r="284" spans="2:17">
      <c r="B284" s="337" t="s">
        <v>3384</v>
      </c>
      <c r="C284" s="337"/>
      <c r="D284" s="337" t="s">
        <v>2109</v>
      </c>
      <c r="E284" s="337" t="s">
        <v>3092</v>
      </c>
      <c r="F284" s="338">
        <v>44587</v>
      </c>
      <c r="G284" s="339">
        <v>30000</v>
      </c>
      <c r="H284" s="339">
        <v>0</v>
      </c>
      <c r="I284" s="340" t="s">
        <v>3084</v>
      </c>
      <c r="J284" s="341" t="s">
        <v>3226</v>
      </c>
      <c r="K284" s="342"/>
      <c r="L284" s="342"/>
      <c r="M284" s="342"/>
      <c r="N284" s="339"/>
      <c r="O284" s="339">
        <v>3195000</v>
      </c>
      <c r="P284" s="341" t="s">
        <v>3352</v>
      </c>
      <c r="Q284" s="340" t="s">
        <v>3087</v>
      </c>
    </row>
    <row r="285" spans="2:17">
      <c r="B285" s="337" t="s">
        <v>3385</v>
      </c>
      <c r="C285" s="337"/>
      <c r="D285" s="337" t="s">
        <v>2109</v>
      </c>
      <c r="E285" s="337" t="s">
        <v>3092</v>
      </c>
      <c r="F285" s="338">
        <v>44587</v>
      </c>
      <c r="G285" s="339">
        <v>30000</v>
      </c>
      <c r="H285" s="339">
        <v>0</v>
      </c>
      <c r="I285" s="340" t="s">
        <v>3084</v>
      </c>
      <c r="J285" s="341" t="s">
        <v>3226</v>
      </c>
      <c r="K285" s="342"/>
      <c r="L285" s="342"/>
      <c r="M285" s="342"/>
      <c r="N285" s="339"/>
      <c r="O285" s="339">
        <v>3195000</v>
      </c>
      <c r="P285" s="341" t="s">
        <v>3352</v>
      </c>
      <c r="Q285" s="340" t="s">
        <v>3087</v>
      </c>
    </row>
    <row r="286" spans="2:17">
      <c r="B286" s="337" t="s">
        <v>3386</v>
      </c>
      <c r="C286" s="337"/>
      <c r="D286" s="337" t="s">
        <v>2109</v>
      </c>
      <c r="E286" s="337" t="s">
        <v>3092</v>
      </c>
      <c r="F286" s="338">
        <v>44587</v>
      </c>
      <c r="G286" s="339">
        <v>30000</v>
      </c>
      <c r="H286" s="339">
        <v>0</v>
      </c>
      <c r="I286" s="340" t="s">
        <v>3084</v>
      </c>
      <c r="J286" s="341" t="s">
        <v>3226</v>
      </c>
      <c r="K286" s="342"/>
      <c r="L286" s="342"/>
      <c r="M286" s="342"/>
      <c r="N286" s="339"/>
      <c r="O286" s="339">
        <v>3195000</v>
      </c>
      <c r="P286" s="341" t="s">
        <v>3352</v>
      </c>
      <c r="Q286" s="340" t="s">
        <v>3087</v>
      </c>
    </row>
    <row r="287" spans="2:17">
      <c r="B287" s="337" t="s">
        <v>3387</v>
      </c>
      <c r="C287" s="337"/>
      <c r="D287" s="337" t="s">
        <v>2109</v>
      </c>
      <c r="E287" s="337" t="s">
        <v>3092</v>
      </c>
      <c r="F287" s="338">
        <v>44587</v>
      </c>
      <c r="G287" s="339">
        <v>30000</v>
      </c>
      <c r="H287" s="339">
        <v>0</v>
      </c>
      <c r="I287" s="340" t="s">
        <v>3084</v>
      </c>
      <c r="J287" s="341" t="s">
        <v>3226</v>
      </c>
      <c r="K287" s="342"/>
      <c r="L287" s="342"/>
      <c r="M287" s="342"/>
      <c r="N287" s="339"/>
      <c r="O287" s="339">
        <v>3195000</v>
      </c>
      <c r="P287" s="341" t="s">
        <v>3352</v>
      </c>
      <c r="Q287" s="340" t="s">
        <v>3087</v>
      </c>
    </row>
    <row r="288" spans="2:17">
      <c r="B288" s="337" t="s">
        <v>3388</v>
      </c>
      <c r="C288" s="337"/>
      <c r="D288" s="337" t="s">
        <v>2109</v>
      </c>
      <c r="E288" s="337" t="s">
        <v>3092</v>
      </c>
      <c r="F288" s="338">
        <v>44587</v>
      </c>
      <c r="G288" s="339">
        <v>30000</v>
      </c>
      <c r="H288" s="339">
        <v>0</v>
      </c>
      <c r="I288" s="340" t="s">
        <v>3084</v>
      </c>
      <c r="J288" s="341" t="s">
        <v>3226</v>
      </c>
      <c r="K288" s="342"/>
      <c r="L288" s="342"/>
      <c r="M288" s="342"/>
      <c r="N288" s="339"/>
      <c r="O288" s="339">
        <v>3195000</v>
      </c>
      <c r="P288" s="341" t="s">
        <v>3352</v>
      </c>
      <c r="Q288" s="340" t="s">
        <v>3087</v>
      </c>
    </row>
    <row r="289" spans="2:17">
      <c r="B289" s="337" t="s">
        <v>3389</v>
      </c>
      <c r="C289" s="337"/>
      <c r="D289" s="337" t="s">
        <v>2109</v>
      </c>
      <c r="E289" s="337" t="s">
        <v>3092</v>
      </c>
      <c r="F289" s="338">
        <v>44587</v>
      </c>
      <c r="G289" s="339">
        <v>30000</v>
      </c>
      <c r="H289" s="339">
        <v>0</v>
      </c>
      <c r="I289" s="340" t="s">
        <v>3084</v>
      </c>
      <c r="J289" s="341" t="s">
        <v>3226</v>
      </c>
      <c r="K289" s="342"/>
      <c r="L289" s="342"/>
      <c r="M289" s="342"/>
      <c r="N289" s="339"/>
      <c r="O289" s="339">
        <v>3195000</v>
      </c>
      <c r="P289" s="341" t="s">
        <v>3352</v>
      </c>
      <c r="Q289" s="340" t="s">
        <v>3087</v>
      </c>
    </row>
    <row r="290" spans="2:17">
      <c r="B290" s="337" t="s">
        <v>3390</v>
      </c>
      <c r="C290" s="337"/>
      <c r="D290" s="337" t="s">
        <v>2109</v>
      </c>
      <c r="E290" s="337" t="s">
        <v>3092</v>
      </c>
      <c r="F290" s="338">
        <v>44587</v>
      </c>
      <c r="G290" s="339">
        <v>30000</v>
      </c>
      <c r="H290" s="339">
        <v>0</v>
      </c>
      <c r="I290" s="340" t="s">
        <v>3084</v>
      </c>
      <c r="J290" s="341" t="s">
        <v>3226</v>
      </c>
      <c r="K290" s="342"/>
      <c r="L290" s="342"/>
      <c r="M290" s="342"/>
      <c r="N290" s="339"/>
      <c r="O290" s="339">
        <v>3195000</v>
      </c>
      <c r="P290" s="341" t="s">
        <v>3352</v>
      </c>
      <c r="Q290" s="340" t="s">
        <v>3087</v>
      </c>
    </row>
    <row r="291" spans="2:17">
      <c r="B291" s="337" t="s">
        <v>3391</v>
      </c>
      <c r="C291" s="337"/>
      <c r="D291" s="337" t="s">
        <v>2109</v>
      </c>
      <c r="E291" s="337" t="s">
        <v>3092</v>
      </c>
      <c r="F291" s="338">
        <v>44587</v>
      </c>
      <c r="G291" s="339">
        <v>30000</v>
      </c>
      <c r="H291" s="339">
        <v>0</v>
      </c>
      <c r="I291" s="340" t="s">
        <v>3084</v>
      </c>
      <c r="J291" s="341" t="s">
        <v>3226</v>
      </c>
      <c r="K291" s="342"/>
      <c r="L291" s="342"/>
      <c r="M291" s="342"/>
      <c r="N291" s="339"/>
      <c r="O291" s="339">
        <v>3195000</v>
      </c>
      <c r="P291" s="341" t="s">
        <v>3352</v>
      </c>
      <c r="Q291" s="340" t="s">
        <v>3087</v>
      </c>
    </row>
    <row r="292" spans="2:17">
      <c r="B292" s="337" t="s">
        <v>3392</v>
      </c>
      <c r="C292" s="337"/>
      <c r="D292" s="337" t="s">
        <v>2109</v>
      </c>
      <c r="E292" s="337" t="s">
        <v>3092</v>
      </c>
      <c r="F292" s="338">
        <v>44587</v>
      </c>
      <c r="G292" s="339">
        <v>30000</v>
      </c>
      <c r="H292" s="339">
        <v>0</v>
      </c>
      <c r="I292" s="340" t="s">
        <v>3084</v>
      </c>
      <c r="J292" s="341" t="s">
        <v>3226</v>
      </c>
      <c r="K292" s="342"/>
      <c r="L292" s="342"/>
      <c r="M292" s="342"/>
      <c r="N292" s="339"/>
      <c r="O292" s="339">
        <v>3195000</v>
      </c>
      <c r="P292" s="341" t="s">
        <v>3352</v>
      </c>
      <c r="Q292" s="340" t="s">
        <v>3087</v>
      </c>
    </row>
    <row r="293" spans="2:17">
      <c r="B293" s="337" t="s">
        <v>3393</v>
      </c>
      <c r="C293" s="337"/>
      <c r="D293" s="337" t="s">
        <v>2109</v>
      </c>
      <c r="E293" s="337" t="s">
        <v>3092</v>
      </c>
      <c r="F293" s="338">
        <v>44587</v>
      </c>
      <c r="G293" s="339">
        <v>30000</v>
      </c>
      <c r="H293" s="339">
        <v>0</v>
      </c>
      <c r="I293" s="340" t="s">
        <v>3084</v>
      </c>
      <c r="J293" s="341" t="s">
        <v>3226</v>
      </c>
      <c r="K293" s="342"/>
      <c r="L293" s="342"/>
      <c r="M293" s="342"/>
      <c r="N293" s="339"/>
      <c r="O293" s="339">
        <v>3195000</v>
      </c>
      <c r="P293" s="341" t="s">
        <v>3352</v>
      </c>
      <c r="Q293" s="340" t="s">
        <v>3087</v>
      </c>
    </row>
    <row r="294" spans="2:17">
      <c r="B294" s="337" t="s">
        <v>3394</v>
      </c>
      <c r="C294" s="337"/>
      <c r="D294" s="337" t="s">
        <v>2109</v>
      </c>
      <c r="E294" s="337" t="s">
        <v>3092</v>
      </c>
      <c r="F294" s="338">
        <v>44587</v>
      </c>
      <c r="G294" s="339">
        <v>30000</v>
      </c>
      <c r="H294" s="339">
        <v>0</v>
      </c>
      <c r="I294" s="340" t="s">
        <v>3084</v>
      </c>
      <c r="J294" s="341" t="s">
        <v>3226</v>
      </c>
      <c r="K294" s="342"/>
      <c r="L294" s="342"/>
      <c r="M294" s="342"/>
      <c r="N294" s="339"/>
      <c r="O294" s="339">
        <v>3195000</v>
      </c>
      <c r="P294" s="341" t="s">
        <v>3352</v>
      </c>
      <c r="Q294" s="340" t="s">
        <v>3087</v>
      </c>
    </row>
    <row r="295" spans="2:17">
      <c r="B295" s="337" t="s">
        <v>3395</v>
      </c>
      <c r="C295" s="337"/>
      <c r="D295" s="337" t="s">
        <v>2109</v>
      </c>
      <c r="E295" s="337" t="s">
        <v>3092</v>
      </c>
      <c r="F295" s="338">
        <v>44587</v>
      </c>
      <c r="G295" s="339">
        <v>30000</v>
      </c>
      <c r="H295" s="339">
        <v>0</v>
      </c>
      <c r="I295" s="340" t="s">
        <v>3084</v>
      </c>
      <c r="J295" s="341" t="s">
        <v>3226</v>
      </c>
      <c r="K295" s="342"/>
      <c r="L295" s="342"/>
      <c r="M295" s="342"/>
      <c r="N295" s="339"/>
      <c r="O295" s="339">
        <v>3195000</v>
      </c>
      <c r="P295" s="341" t="s">
        <v>3352</v>
      </c>
      <c r="Q295" s="340" t="s">
        <v>3087</v>
      </c>
    </row>
    <row r="296" spans="2:17">
      <c r="B296" s="337" t="s">
        <v>3396</v>
      </c>
      <c r="C296" s="337"/>
      <c r="D296" s="337" t="s">
        <v>2109</v>
      </c>
      <c r="E296" s="337" t="s">
        <v>3092</v>
      </c>
      <c r="F296" s="338">
        <v>44587</v>
      </c>
      <c r="G296" s="339">
        <v>30000</v>
      </c>
      <c r="H296" s="339">
        <v>0</v>
      </c>
      <c r="I296" s="340" t="s">
        <v>3084</v>
      </c>
      <c r="J296" s="341" t="s">
        <v>3226</v>
      </c>
      <c r="K296" s="342"/>
      <c r="L296" s="342"/>
      <c r="M296" s="342"/>
      <c r="N296" s="339"/>
      <c r="O296" s="339">
        <v>3195000</v>
      </c>
      <c r="P296" s="341" t="s">
        <v>3352</v>
      </c>
      <c r="Q296" s="340" t="s">
        <v>3087</v>
      </c>
    </row>
    <row r="297" spans="2:17">
      <c r="B297" s="337" t="s">
        <v>3397</v>
      </c>
      <c r="C297" s="337"/>
      <c r="D297" s="337" t="s">
        <v>2109</v>
      </c>
      <c r="E297" s="337" t="s">
        <v>3092</v>
      </c>
      <c r="F297" s="338">
        <v>44587</v>
      </c>
      <c r="G297" s="339">
        <v>30000</v>
      </c>
      <c r="H297" s="339">
        <v>0</v>
      </c>
      <c r="I297" s="340" t="s">
        <v>3084</v>
      </c>
      <c r="J297" s="341" t="s">
        <v>3226</v>
      </c>
      <c r="K297" s="342"/>
      <c r="L297" s="342"/>
      <c r="M297" s="342"/>
      <c r="N297" s="339"/>
      <c r="O297" s="339">
        <v>3195000</v>
      </c>
      <c r="P297" s="341" t="s">
        <v>3398</v>
      </c>
      <c r="Q297" s="340" t="s">
        <v>3087</v>
      </c>
    </row>
    <row r="298" spans="2:17">
      <c r="B298" s="337" t="s">
        <v>3399</v>
      </c>
      <c r="C298" s="337"/>
      <c r="D298" s="337" t="s">
        <v>2109</v>
      </c>
      <c r="E298" s="337" t="s">
        <v>3092</v>
      </c>
      <c r="F298" s="338">
        <v>44587</v>
      </c>
      <c r="G298" s="339">
        <v>30000</v>
      </c>
      <c r="H298" s="339">
        <v>0</v>
      </c>
      <c r="I298" s="340" t="s">
        <v>3084</v>
      </c>
      <c r="J298" s="341" t="s">
        <v>3226</v>
      </c>
      <c r="K298" s="342"/>
      <c r="L298" s="342"/>
      <c r="M298" s="342"/>
      <c r="N298" s="339"/>
      <c r="O298" s="339">
        <v>3195000</v>
      </c>
      <c r="P298" s="341" t="s">
        <v>3352</v>
      </c>
      <c r="Q298" s="340" t="s">
        <v>3087</v>
      </c>
    </row>
    <row r="299" spans="2:17">
      <c r="B299" s="337" t="s">
        <v>3400</v>
      </c>
      <c r="C299" s="337"/>
      <c r="D299" s="337" t="s">
        <v>2109</v>
      </c>
      <c r="E299" s="337" t="s">
        <v>3092</v>
      </c>
      <c r="F299" s="338">
        <v>44587</v>
      </c>
      <c r="G299" s="339">
        <v>30000</v>
      </c>
      <c r="H299" s="339">
        <v>0</v>
      </c>
      <c r="I299" s="340" t="s">
        <v>3084</v>
      </c>
      <c r="J299" s="341" t="s">
        <v>3226</v>
      </c>
      <c r="K299" s="342"/>
      <c r="L299" s="342"/>
      <c r="M299" s="342"/>
      <c r="N299" s="339"/>
      <c r="O299" s="339">
        <v>3195000</v>
      </c>
      <c r="P299" s="341" t="s">
        <v>3352</v>
      </c>
      <c r="Q299" s="340" t="s">
        <v>3087</v>
      </c>
    </row>
    <row r="300" spans="2:17">
      <c r="B300" s="337" t="s">
        <v>3401</v>
      </c>
      <c r="C300" s="337"/>
      <c r="D300" s="337" t="s">
        <v>2109</v>
      </c>
      <c r="E300" s="337" t="s">
        <v>3092</v>
      </c>
      <c r="F300" s="338">
        <v>44587</v>
      </c>
      <c r="G300" s="339">
        <v>30000</v>
      </c>
      <c r="H300" s="339">
        <v>0</v>
      </c>
      <c r="I300" s="340" t="s">
        <v>3084</v>
      </c>
      <c r="J300" s="341" t="s">
        <v>3226</v>
      </c>
      <c r="K300" s="342"/>
      <c r="L300" s="342"/>
      <c r="M300" s="342"/>
      <c r="N300" s="339"/>
      <c r="O300" s="339">
        <v>3195000</v>
      </c>
      <c r="P300" s="341" t="s">
        <v>3398</v>
      </c>
      <c r="Q300" s="340" t="s">
        <v>3087</v>
      </c>
    </row>
    <row r="301" spans="2:17">
      <c r="B301" s="337" t="s">
        <v>3402</v>
      </c>
      <c r="C301" s="337"/>
      <c r="D301" s="337" t="s">
        <v>2109</v>
      </c>
      <c r="E301" s="337" t="s">
        <v>3092</v>
      </c>
      <c r="F301" s="338">
        <v>44587</v>
      </c>
      <c r="G301" s="339">
        <v>30000</v>
      </c>
      <c r="H301" s="339">
        <v>0</v>
      </c>
      <c r="I301" s="340" t="s">
        <v>3084</v>
      </c>
      <c r="J301" s="341" t="s">
        <v>3226</v>
      </c>
      <c r="K301" s="342"/>
      <c r="L301" s="342"/>
      <c r="M301" s="342"/>
      <c r="N301" s="339"/>
      <c r="O301" s="339">
        <v>3195000</v>
      </c>
      <c r="P301" s="341" t="s">
        <v>3352</v>
      </c>
      <c r="Q301" s="340" t="s">
        <v>3087</v>
      </c>
    </row>
    <row r="302" spans="2:17">
      <c r="B302" s="337" t="s">
        <v>3403</v>
      </c>
      <c r="C302" s="337"/>
      <c r="D302" s="337" t="s">
        <v>2109</v>
      </c>
      <c r="E302" s="337" t="s">
        <v>3092</v>
      </c>
      <c r="F302" s="338">
        <v>44587</v>
      </c>
      <c r="G302" s="339">
        <v>30000</v>
      </c>
      <c r="H302" s="339">
        <v>0</v>
      </c>
      <c r="I302" s="340" t="s">
        <v>3084</v>
      </c>
      <c r="J302" s="341" t="s">
        <v>3226</v>
      </c>
      <c r="K302" s="342"/>
      <c r="L302" s="342"/>
      <c r="M302" s="342"/>
      <c r="N302" s="339"/>
      <c r="O302" s="339">
        <v>3195000</v>
      </c>
      <c r="P302" s="341" t="s">
        <v>3398</v>
      </c>
      <c r="Q302" s="340" t="s">
        <v>3087</v>
      </c>
    </row>
    <row r="303" spans="2:17">
      <c r="B303" s="337" t="s">
        <v>3404</v>
      </c>
      <c r="C303" s="337"/>
      <c r="D303" s="337" t="s">
        <v>2109</v>
      </c>
      <c r="E303" s="337" t="s">
        <v>3092</v>
      </c>
      <c r="F303" s="338">
        <v>44587</v>
      </c>
      <c r="G303" s="339">
        <v>30000</v>
      </c>
      <c r="H303" s="339">
        <v>0</v>
      </c>
      <c r="I303" s="340" t="s">
        <v>3084</v>
      </c>
      <c r="J303" s="341" t="s">
        <v>3226</v>
      </c>
      <c r="K303" s="342"/>
      <c r="L303" s="342"/>
      <c r="M303" s="342"/>
      <c r="N303" s="339"/>
      <c r="O303" s="339">
        <v>3195000</v>
      </c>
      <c r="P303" s="341" t="s">
        <v>3398</v>
      </c>
      <c r="Q303" s="340" t="s">
        <v>3087</v>
      </c>
    </row>
    <row r="304" spans="2:17">
      <c r="B304" s="337" t="s">
        <v>3405</v>
      </c>
      <c r="C304" s="337"/>
      <c r="D304" s="337" t="s">
        <v>2109</v>
      </c>
      <c r="E304" s="337" t="s">
        <v>3092</v>
      </c>
      <c r="F304" s="338">
        <v>44587</v>
      </c>
      <c r="G304" s="339">
        <v>30000</v>
      </c>
      <c r="H304" s="339">
        <v>0</v>
      </c>
      <c r="I304" s="340" t="s">
        <v>3084</v>
      </c>
      <c r="J304" s="341" t="s">
        <v>3226</v>
      </c>
      <c r="K304" s="342"/>
      <c r="L304" s="342"/>
      <c r="M304" s="342"/>
      <c r="N304" s="339"/>
      <c r="O304" s="339">
        <v>3195000</v>
      </c>
      <c r="P304" s="341" t="s">
        <v>3398</v>
      </c>
      <c r="Q304" s="340" t="s">
        <v>3087</v>
      </c>
    </row>
    <row r="305" spans="2:17">
      <c r="B305" s="337" t="s">
        <v>3406</v>
      </c>
      <c r="C305" s="337"/>
      <c r="D305" s="337" t="s">
        <v>2109</v>
      </c>
      <c r="E305" s="337" t="s">
        <v>3092</v>
      </c>
      <c r="F305" s="338">
        <v>44587</v>
      </c>
      <c r="G305" s="339">
        <v>30000</v>
      </c>
      <c r="H305" s="339">
        <v>0</v>
      </c>
      <c r="I305" s="340" t="s">
        <v>3084</v>
      </c>
      <c r="J305" s="341" t="s">
        <v>3226</v>
      </c>
      <c r="K305" s="342"/>
      <c r="L305" s="342"/>
      <c r="M305" s="342"/>
      <c r="N305" s="339"/>
      <c r="O305" s="339">
        <v>3195000</v>
      </c>
      <c r="P305" s="341" t="s">
        <v>3398</v>
      </c>
      <c r="Q305" s="340" t="s">
        <v>3087</v>
      </c>
    </row>
    <row r="306" spans="2:17">
      <c r="B306" s="337" t="s">
        <v>3407</v>
      </c>
      <c r="C306" s="337"/>
      <c r="D306" s="337" t="s">
        <v>2109</v>
      </c>
      <c r="E306" s="337" t="s">
        <v>3092</v>
      </c>
      <c r="F306" s="338">
        <v>44587</v>
      </c>
      <c r="G306" s="339">
        <v>30000</v>
      </c>
      <c r="H306" s="339">
        <v>0</v>
      </c>
      <c r="I306" s="340" t="s">
        <v>3084</v>
      </c>
      <c r="J306" s="341" t="s">
        <v>3226</v>
      </c>
      <c r="K306" s="342"/>
      <c r="L306" s="342"/>
      <c r="M306" s="342"/>
      <c r="N306" s="339"/>
      <c r="O306" s="339">
        <v>3195000</v>
      </c>
      <c r="P306" s="341" t="s">
        <v>3398</v>
      </c>
      <c r="Q306" s="340" t="s">
        <v>3087</v>
      </c>
    </row>
    <row r="307" spans="2:17">
      <c r="B307" s="337" t="s">
        <v>3408</v>
      </c>
      <c r="C307" s="337"/>
      <c r="D307" s="337" t="s">
        <v>2109</v>
      </c>
      <c r="E307" s="337" t="s">
        <v>3092</v>
      </c>
      <c r="F307" s="338">
        <v>44587</v>
      </c>
      <c r="G307" s="339">
        <v>30000</v>
      </c>
      <c r="H307" s="339">
        <v>0</v>
      </c>
      <c r="I307" s="340" t="s">
        <v>3084</v>
      </c>
      <c r="J307" s="341" t="s">
        <v>3226</v>
      </c>
      <c r="K307" s="342"/>
      <c r="L307" s="342"/>
      <c r="M307" s="342"/>
      <c r="N307" s="339"/>
      <c r="O307" s="339">
        <v>3195000</v>
      </c>
      <c r="P307" s="341" t="s">
        <v>3352</v>
      </c>
      <c r="Q307" s="340" t="s">
        <v>3087</v>
      </c>
    </row>
    <row r="308" spans="2:17">
      <c r="B308" s="337" t="s">
        <v>3409</v>
      </c>
      <c r="C308" s="337"/>
      <c r="D308" s="337" t="s">
        <v>2109</v>
      </c>
      <c r="E308" s="337" t="s">
        <v>3092</v>
      </c>
      <c r="F308" s="338">
        <v>44587</v>
      </c>
      <c r="G308" s="339">
        <v>30000</v>
      </c>
      <c r="H308" s="339">
        <v>0</v>
      </c>
      <c r="I308" s="340" t="s">
        <v>3084</v>
      </c>
      <c r="J308" s="341" t="s">
        <v>3226</v>
      </c>
      <c r="K308" s="342"/>
      <c r="L308" s="342"/>
      <c r="M308" s="342"/>
      <c r="N308" s="339"/>
      <c r="O308" s="339">
        <v>3195000</v>
      </c>
      <c r="P308" s="341" t="s">
        <v>3352</v>
      </c>
      <c r="Q308" s="340" t="s">
        <v>3087</v>
      </c>
    </row>
    <row r="309" spans="2:17">
      <c r="B309" s="337" t="s">
        <v>3410</v>
      </c>
      <c r="C309" s="337"/>
      <c r="D309" s="337" t="s">
        <v>2109</v>
      </c>
      <c r="E309" s="337" t="s">
        <v>3092</v>
      </c>
      <c r="F309" s="338">
        <v>44587</v>
      </c>
      <c r="G309" s="339">
        <v>30000</v>
      </c>
      <c r="H309" s="339">
        <v>0</v>
      </c>
      <c r="I309" s="340" t="s">
        <v>3084</v>
      </c>
      <c r="J309" s="341" t="s">
        <v>3226</v>
      </c>
      <c r="K309" s="342"/>
      <c r="L309" s="342"/>
      <c r="M309" s="342"/>
      <c r="N309" s="339"/>
      <c r="O309" s="339">
        <v>3195000</v>
      </c>
      <c r="P309" s="341" t="s">
        <v>3398</v>
      </c>
      <c r="Q309" s="340" t="s">
        <v>3087</v>
      </c>
    </row>
    <row r="310" spans="2:17">
      <c r="B310" s="337" t="s">
        <v>3411</v>
      </c>
      <c r="C310" s="337"/>
      <c r="D310" s="337" t="s">
        <v>2109</v>
      </c>
      <c r="E310" s="337" t="s">
        <v>3092</v>
      </c>
      <c r="F310" s="338">
        <v>44587</v>
      </c>
      <c r="G310" s="339">
        <v>30000</v>
      </c>
      <c r="H310" s="339">
        <v>0</v>
      </c>
      <c r="I310" s="340" t="s">
        <v>3084</v>
      </c>
      <c r="J310" s="341" t="s">
        <v>3226</v>
      </c>
      <c r="K310" s="342"/>
      <c r="L310" s="342"/>
      <c r="M310" s="342"/>
      <c r="N310" s="339"/>
      <c r="O310" s="339">
        <v>3195000</v>
      </c>
      <c r="P310" s="341" t="s">
        <v>3398</v>
      </c>
      <c r="Q310" s="340" t="s">
        <v>3087</v>
      </c>
    </row>
    <row r="311" spans="2:17">
      <c r="B311" s="337" t="s">
        <v>3412</v>
      </c>
      <c r="C311" s="337"/>
      <c r="D311" s="337" t="s">
        <v>2109</v>
      </c>
      <c r="E311" s="337" t="s">
        <v>3092</v>
      </c>
      <c r="F311" s="338">
        <v>44587</v>
      </c>
      <c r="G311" s="339">
        <v>30000</v>
      </c>
      <c r="H311" s="339">
        <v>0</v>
      </c>
      <c r="I311" s="340" t="s">
        <v>3084</v>
      </c>
      <c r="J311" s="341" t="s">
        <v>3226</v>
      </c>
      <c r="K311" s="342"/>
      <c r="L311" s="342"/>
      <c r="M311" s="342"/>
      <c r="N311" s="339"/>
      <c r="O311" s="339">
        <v>3195000</v>
      </c>
      <c r="P311" s="341" t="s">
        <v>3352</v>
      </c>
      <c r="Q311" s="340" t="s">
        <v>3087</v>
      </c>
    </row>
    <row r="312" spans="2:17">
      <c r="B312" s="337" t="s">
        <v>3413</v>
      </c>
      <c r="C312" s="337"/>
      <c r="D312" s="337" t="s">
        <v>2109</v>
      </c>
      <c r="E312" s="337" t="s">
        <v>3092</v>
      </c>
      <c r="F312" s="338">
        <v>44587</v>
      </c>
      <c r="G312" s="339">
        <v>30000</v>
      </c>
      <c r="H312" s="339">
        <v>0</v>
      </c>
      <c r="I312" s="340" t="s">
        <v>3084</v>
      </c>
      <c r="J312" s="341" t="s">
        <v>3226</v>
      </c>
      <c r="K312" s="342"/>
      <c r="L312" s="342"/>
      <c r="M312" s="342"/>
      <c r="N312" s="339"/>
      <c r="O312" s="339">
        <v>3195000</v>
      </c>
      <c r="P312" s="341" t="s">
        <v>3352</v>
      </c>
      <c r="Q312" s="340" t="s">
        <v>3087</v>
      </c>
    </row>
    <row r="313" spans="2:17">
      <c r="B313" s="337" t="s">
        <v>3414</v>
      </c>
      <c r="C313" s="337"/>
      <c r="D313" s="337" t="s">
        <v>2109</v>
      </c>
      <c r="E313" s="337" t="s">
        <v>3092</v>
      </c>
      <c r="F313" s="338">
        <v>44587</v>
      </c>
      <c r="G313" s="339">
        <v>30000</v>
      </c>
      <c r="H313" s="339">
        <v>0</v>
      </c>
      <c r="I313" s="340" t="s">
        <v>3084</v>
      </c>
      <c r="J313" s="341" t="s">
        <v>3226</v>
      </c>
      <c r="K313" s="342"/>
      <c r="L313" s="342"/>
      <c r="M313" s="342"/>
      <c r="N313" s="339"/>
      <c r="O313" s="339">
        <v>3195000</v>
      </c>
      <c r="P313" s="341" t="s">
        <v>3352</v>
      </c>
      <c r="Q313" s="340" t="s">
        <v>3087</v>
      </c>
    </row>
    <row r="314" spans="2:17">
      <c r="B314" s="337" t="s">
        <v>3415</v>
      </c>
      <c r="C314" s="337"/>
      <c r="D314" s="337" t="s">
        <v>2109</v>
      </c>
      <c r="E314" s="337" t="s">
        <v>3092</v>
      </c>
      <c r="F314" s="338">
        <v>44587</v>
      </c>
      <c r="G314" s="339">
        <v>30000</v>
      </c>
      <c r="H314" s="339">
        <v>0</v>
      </c>
      <c r="I314" s="340" t="s">
        <v>3084</v>
      </c>
      <c r="J314" s="341" t="s">
        <v>3226</v>
      </c>
      <c r="K314" s="342"/>
      <c r="L314" s="342"/>
      <c r="M314" s="342"/>
      <c r="N314" s="339"/>
      <c r="O314" s="339">
        <v>3195000</v>
      </c>
      <c r="P314" s="341" t="s">
        <v>3352</v>
      </c>
      <c r="Q314" s="340" t="s">
        <v>3087</v>
      </c>
    </row>
    <row r="315" spans="2:17">
      <c r="B315" s="337" t="s">
        <v>3416</v>
      </c>
      <c r="C315" s="337"/>
      <c r="D315" s="337" t="s">
        <v>2109</v>
      </c>
      <c r="E315" s="337" t="s">
        <v>3092</v>
      </c>
      <c r="F315" s="338">
        <v>44587</v>
      </c>
      <c r="G315" s="339">
        <v>30000</v>
      </c>
      <c r="H315" s="339">
        <v>0</v>
      </c>
      <c r="I315" s="340" t="s">
        <v>3084</v>
      </c>
      <c r="J315" s="341" t="s">
        <v>3226</v>
      </c>
      <c r="K315" s="342"/>
      <c r="L315" s="342"/>
      <c r="M315" s="342"/>
      <c r="N315" s="339"/>
      <c r="O315" s="339">
        <v>3195000</v>
      </c>
      <c r="P315" s="341" t="s">
        <v>3352</v>
      </c>
      <c r="Q315" s="340" t="s">
        <v>3087</v>
      </c>
    </row>
    <row r="316" spans="2:17">
      <c r="B316" s="337" t="s">
        <v>3417</v>
      </c>
      <c r="C316" s="337"/>
      <c r="D316" s="337" t="s">
        <v>2109</v>
      </c>
      <c r="E316" s="337" t="s">
        <v>3092</v>
      </c>
      <c r="F316" s="338">
        <v>44587</v>
      </c>
      <c r="G316" s="339">
        <v>30000</v>
      </c>
      <c r="H316" s="339">
        <v>0</v>
      </c>
      <c r="I316" s="340" t="s">
        <v>3084</v>
      </c>
      <c r="J316" s="341" t="s">
        <v>3226</v>
      </c>
      <c r="K316" s="342"/>
      <c r="L316" s="342"/>
      <c r="M316" s="342"/>
      <c r="N316" s="339"/>
      <c r="O316" s="339">
        <v>3195000</v>
      </c>
      <c r="P316" s="341" t="s">
        <v>3352</v>
      </c>
      <c r="Q316" s="340" t="s">
        <v>3087</v>
      </c>
    </row>
    <row r="317" spans="2:17">
      <c r="B317" s="337" t="s">
        <v>3418</v>
      </c>
      <c r="C317" s="337"/>
      <c r="D317" s="337" t="s">
        <v>2109</v>
      </c>
      <c r="E317" s="337" t="s">
        <v>3092</v>
      </c>
      <c r="F317" s="338">
        <v>44587</v>
      </c>
      <c r="G317" s="339">
        <v>30000</v>
      </c>
      <c r="H317" s="339">
        <v>0</v>
      </c>
      <c r="I317" s="340" t="s">
        <v>3084</v>
      </c>
      <c r="J317" s="341" t="s">
        <v>3226</v>
      </c>
      <c r="K317" s="342"/>
      <c r="L317" s="342"/>
      <c r="M317" s="342"/>
      <c r="N317" s="339"/>
      <c r="O317" s="339">
        <v>3195000</v>
      </c>
      <c r="P317" s="341" t="s">
        <v>3352</v>
      </c>
      <c r="Q317" s="340" t="s">
        <v>3087</v>
      </c>
    </row>
    <row r="318" spans="2:17">
      <c r="B318" s="337" t="s">
        <v>3419</v>
      </c>
      <c r="C318" s="337"/>
      <c r="D318" s="337" t="s">
        <v>2109</v>
      </c>
      <c r="E318" s="337" t="s">
        <v>3092</v>
      </c>
      <c r="F318" s="338">
        <v>44587</v>
      </c>
      <c r="G318" s="339">
        <v>30000</v>
      </c>
      <c r="H318" s="339">
        <v>0</v>
      </c>
      <c r="I318" s="340" t="s">
        <v>3084</v>
      </c>
      <c r="J318" s="341" t="s">
        <v>3226</v>
      </c>
      <c r="K318" s="342"/>
      <c r="L318" s="342"/>
      <c r="M318" s="342"/>
      <c r="N318" s="339"/>
      <c r="O318" s="339">
        <v>3195000</v>
      </c>
      <c r="P318" s="341" t="s">
        <v>3352</v>
      </c>
      <c r="Q318" s="340" t="s">
        <v>3087</v>
      </c>
    </row>
    <row r="319" spans="2:17">
      <c r="B319" s="337" t="s">
        <v>3420</v>
      </c>
      <c r="C319" s="337"/>
      <c r="D319" s="337" t="s">
        <v>2109</v>
      </c>
      <c r="E319" s="337" t="s">
        <v>3092</v>
      </c>
      <c r="F319" s="338">
        <v>44587</v>
      </c>
      <c r="G319" s="339">
        <v>30000</v>
      </c>
      <c r="H319" s="339">
        <v>0</v>
      </c>
      <c r="I319" s="340" t="s">
        <v>3084</v>
      </c>
      <c r="J319" s="341" t="s">
        <v>3226</v>
      </c>
      <c r="K319" s="342"/>
      <c r="L319" s="342"/>
      <c r="M319" s="342"/>
      <c r="N319" s="339"/>
      <c r="O319" s="339">
        <v>3195000</v>
      </c>
      <c r="P319" s="341" t="s">
        <v>3352</v>
      </c>
      <c r="Q319" s="340" t="s">
        <v>3087</v>
      </c>
    </row>
    <row r="320" spans="2:17">
      <c r="B320" s="337" t="s">
        <v>3421</v>
      </c>
      <c r="C320" s="337"/>
      <c r="D320" s="337" t="s">
        <v>2109</v>
      </c>
      <c r="E320" s="337" t="s">
        <v>3092</v>
      </c>
      <c r="F320" s="338">
        <v>44587</v>
      </c>
      <c r="G320" s="339">
        <v>30000</v>
      </c>
      <c r="H320" s="339">
        <v>0</v>
      </c>
      <c r="I320" s="340" t="s">
        <v>3084</v>
      </c>
      <c r="J320" s="341" t="s">
        <v>3226</v>
      </c>
      <c r="K320" s="342"/>
      <c r="L320" s="342"/>
      <c r="M320" s="342"/>
      <c r="N320" s="339"/>
      <c r="O320" s="339">
        <v>3195000</v>
      </c>
      <c r="P320" s="341" t="s">
        <v>3352</v>
      </c>
      <c r="Q320" s="340" t="s">
        <v>3087</v>
      </c>
    </row>
    <row r="321" spans="2:17">
      <c r="B321" s="337" t="s">
        <v>3422</v>
      </c>
      <c r="C321" s="337"/>
      <c r="D321" s="337" t="s">
        <v>2109</v>
      </c>
      <c r="E321" s="337" t="s">
        <v>3092</v>
      </c>
      <c r="F321" s="338">
        <v>44587</v>
      </c>
      <c r="G321" s="339">
        <v>30000</v>
      </c>
      <c r="H321" s="339">
        <v>0</v>
      </c>
      <c r="I321" s="340" t="s">
        <v>3084</v>
      </c>
      <c r="J321" s="341" t="s">
        <v>3226</v>
      </c>
      <c r="K321" s="342"/>
      <c r="L321" s="342"/>
      <c r="M321" s="342"/>
      <c r="N321" s="339"/>
      <c r="O321" s="339">
        <v>3195000</v>
      </c>
      <c r="P321" s="341" t="s">
        <v>3352</v>
      </c>
      <c r="Q321" s="340" t="s">
        <v>3087</v>
      </c>
    </row>
    <row r="322" spans="2:17">
      <c r="B322" s="337" t="s">
        <v>3423</v>
      </c>
      <c r="C322" s="337"/>
      <c r="D322" s="337" t="s">
        <v>2109</v>
      </c>
      <c r="E322" s="337" t="s">
        <v>3092</v>
      </c>
      <c r="F322" s="338">
        <v>44587</v>
      </c>
      <c r="G322" s="339">
        <v>26000</v>
      </c>
      <c r="H322" s="339">
        <v>0</v>
      </c>
      <c r="I322" s="340" t="s">
        <v>3084</v>
      </c>
      <c r="J322" s="341" t="s">
        <v>3226</v>
      </c>
      <c r="K322" s="342"/>
      <c r="L322" s="342"/>
      <c r="M322" s="342"/>
      <c r="N322" s="339"/>
      <c r="O322" s="339">
        <v>1820000</v>
      </c>
      <c r="P322" s="341" t="s">
        <v>3234</v>
      </c>
      <c r="Q322" s="340" t="s">
        <v>3087</v>
      </c>
    </row>
    <row r="323" spans="2:17">
      <c r="B323" s="337" t="s">
        <v>3424</v>
      </c>
      <c r="C323" s="337"/>
      <c r="D323" s="337" t="s">
        <v>2109</v>
      </c>
      <c r="E323" s="337" t="s">
        <v>3092</v>
      </c>
      <c r="F323" s="338">
        <v>44587</v>
      </c>
      <c r="G323" s="339">
        <v>26000</v>
      </c>
      <c r="H323" s="339">
        <v>0</v>
      </c>
      <c r="I323" s="340" t="s">
        <v>3084</v>
      </c>
      <c r="J323" s="341" t="s">
        <v>3226</v>
      </c>
      <c r="K323" s="342"/>
      <c r="L323" s="342"/>
      <c r="M323" s="342"/>
      <c r="N323" s="339"/>
      <c r="O323" s="339">
        <v>1820000</v>
      </c>
      <c r="P323" s="341" t="s">
        <v>3234</v>
      </c>
      <c r="Q323" s="340" t="s">
        <v>3087</v>
      </c>
    </row>
    <row r="324" spans="2:17">
      <c r="B324" s="337" t="s">
        <v>3425</v>
      </c>
      <c r="C324" s="337"/>
      <c r="D324" s="337" t="s">
        <v>2109</v>
      </c>
      <c r="E324" s="337" t="s">
        <v>3092</v>
      </c>
      <c r="F324" s="338">
        <v>44587</v>
      </c>
      <c r="G324" s="339">
        <v>26000</v>
      </c>
      <c r="H324" s="339">
        <v>0</v>
      </c>
      <c r="I324" s="340" t="s">
        <v>3084</v>
      </c>
      <c r="J324" s="341" t="s">
        <v>3226</v>
      </c>
      <c r="K324" s="342"/>
      <c r="L324" s="342"/>
      <c r="M324" s="342"/>
      <c r="N324" s="339"/>
      <c r="O324" s="339">
        <v>1820000</v>
      </c>
      <c r="P324" s="341" t="s">
        <v>3234</v>
      </c>
      <c r="Q324" s="340" t="s">
        <v>3087</v>
      </c>
    </row>
    <row r="325" spans="2:17">
      <c r="B325" s="337" t="s">
        <v>3426</v>
      </c>
      <c r="C325" s="337"/>
      <c r="D325" s="337" t="s">
        <v>2109</v>
      </c>
      <c r="E325" s="337" t="s">
        <v>3092</v>
      </c>
      <c r="F325" s="338">
        <v>44587</v>
      </c>
      <c r="G325" s="339">
        <v>26000</v>
      </c>
      <c r="H325" s="339">
        <v>0</v>
      </c>
      <c r="I325" s="340" t="s">
        <v>3084</v>
      </c>
      <c r="J325" s="341" t="s">
        <v>3226</v>
      </c>
      <c r="K325" s="342"/>
      <c r="L325" s="342"/>
      <c r="M325" s="342"/>
      <c r="N325" s="339"/>
      <c r="O325" s="339">
        <v>1820000</v>
      </c>
      <c r="P325" s="341" t="s">
        <v>3234</v>
      </c>
      <c r="Q325" s="340" t="s">
        <v>3087</v>
      </c>
    </row>
    <row r="326" spans="2:17">
      <c r="B326" s="337" t="s">
        <v>3427</v>
      </c>
      <c r="C326" s="337"/>
      <c r="D326" s="337" t="s">
        <v>2109</v>
      </c>
      <c r="E326" s="337" t="s">
        <v>3092</v>
      </c>
      <c r="F326" s="338">
        <v>44587</v>
      </c>
      <c r="G326" s="339">
        <v>26000</v>
      </c>
      <c r="H326" s="339">
        <v>0</v>
      </c>
      <c r="I326" s="340" t="s">
        <v>3084</v>
      </c>
      <c r="J326" s="341" t="s">
        <v>3226</v>
      </c>
      <c r="K326" s="342"/>
      <c r="L326" s="342"/>
      <c r="M326" s="342"/>
      <c r="N326" s="339"/>
      <c r="O326" s="339">
        <v>1820000</v>
      </c>
      <c r="P326" s="341" t="s">
        <v>3234</v>
      </c>
      <c r="Q326" s="340" t="s">
        <v>3087</v>
      </c>
    </row>
    <row r="327" spans="2:17">
      <c r="B327" s="337" t="s">
        <v>3428</v>
      </c>
      <c r="C327" s="337"/>
      <c r="D327" s="337" t="s">
        <v>2109</v>
      </c>
      <c r="E327" s="337" t="s">
        <v>3092</v>
      </c>
      <c r="F327" s="338">
        <v>44589</v>
      </c>
      <c r="G327" s="339">
        <v>30000</v>
      </c>
      <c r="H327" s="339">
        <v>0</v>
      </c>
      <c r="I327" s="340" t="s">
        <v>3084</v>
      </c>
      <c r="J327" s="341" t="s">
        <v>3226</v>
      </c>
      <c r="K327" s="342"/>
      <c r="L327" s="342"/>
      <c r="M327" s="342"/>
      <c r="N327" s="339"/>
      <c r="O327" s="339">
        <v>3195000</v>
      </c>
      <c r="P327" s="341" t="s">
        <v>3429</v>
      </c>
      <c r="Q327" s="340" t="s">
        <v>3087</v>
      </c>
    </row>
    <row r="328" spans="2:17">
      <c r="B328" s="337" t="s">
        <v>3430</v>
      </c>
      <c r="C328" s="337"/>
      <c r="D328" s="337" t="s">
        <v>2109</v>
      </c>
      <c r="E328" s="337" t="s">
        <v>3092</v>
      </c>
      <c r="F328" s="338">
        <v>44589</v>
      </c>
      <c r="G328" s="339">
        <v>30000</v>
      </c>
      <c r="H328" s="339">
        <v>0</v>
      </c>
      <c r="I328" s="340" t="s">
        <v>3084</v>
      </c>
      <c r="J328" s="341" t="s">
        <v>3226</v>
      </c>
      <c r="K328" s="342"/>
      <c r="L328" s="342"/>
      <c r="M328" s="342"/>
      <c r="N328" s="339"/>
      <c r="O328" s="339">
        <v>3195000</v>
      </c>
      <c r="P328" s="341" t="s">
        <v>3429</v>
      </c>
      <c r="Q328" s="340" t="s">
        <v>3087</v>
      </c>
    </row>
    <row r="329" spans="2:17">
      <c r="B329" s="337" t="s">
        <v>3431</v>
      </c>
      <c r="C329" s="337"/>
      <c r="D329" s="337" t="s">
        <v>2109</v>
      </c>
      <c r="E329" s="337" t="s">
        <v>3092</v>
      </c>
      <c r="F329" s="338">
        <v>44589</v>
      </c>
      <c r="G329" s="339">
        <v>30000</v>
      </c>
      <c r="H329" s="339">
        <v>0</v>
      </c>
      <c r="I329" s="340" t="s">
        <v>3084</v>
      </c>
      <c r="J329" s="341" t="s">
        <v>3226</v>
      </c>
      <c r="K329" s="342"/>
      <c r="L329" s="342"/>
      <c r="M329" s="342"/>
      <c r="N329" s="339"/>
      <c r="O329" s="339">
        <v>3195000</v>
      </c>
      <c r="P329" s="341" t="s">
        <v>3429</v>
      </c>
      <c r="Q329" s="340" t="s">
        <v>3087</v>
      </c>
    </row>
    <row r="330" spans="2:17">
      <c r="B330" s="337" t="s">
        <v>3432</v>
      </c>
      <c r="C330" s="337"/>
      <c r="D330" s="337" t="s">
        <v>2109</v>
      </c>
      <c r="E330" s="337" t="s">
        <v>3092</v>
      </c>
      <c r="F330" s="338">
        <v>44589</v>
      </c>
      <c r="G330" s="339">
        <v>30000</v>
      </c>
      <c r="H330" s="339">
        <v>0</v>
      </c>
      <c r="I330" s="340" t="s">
        <v>3084</v>
      </c>
      <c r="J330" s="341" t="s">
        <v>3226</v>
      </c>
      <c r="K330" s="342"/>
      <c r="L330" s="342"/>
      <c r="M330" s="342"/>
      <c r="N330" s="339"/>
      <c r="O330" s="339">
        <v>3195000</v>
      </c>
      <c r="P330" s="341" t="s">
        <v>3429</v>
      </c>
      <c r="Q330" s="340" t="s">
        <v>3087</v>
      </c>
    </row>
    <row r="331" spans="2:17">
      <c r="B331" s="337" t="s">
        <v>3433</v>
      </c>
      <c r="C331" s="337"/>
      <c r="D331" s="337" t="s">
        <v>2109</v>
      </c>
      <c r="E331" s="337" t="s">
        <v>3092</v>
      </c>
      <c r="F331" s="338">
        <v>44589</v>
      </c>
      <c r="G331" s="339">
        <v>30000</v>
      </c>
      <c r="H331" s="339">
        <v>0</v>
      </c>
      <c r="I331" s="340" t="s">
        <v>3084</v>
      </c>
      <c r="J331" s="341" t="s">
        <v>3226</v>
      </c>
      <c r="K331" s="342"/>
      <c r="L331" s="342"/>
      <c r="M331" s="342"/>
      <c r="N331" s="339"/>
      <c r="O331" s="339">
        <v>3195000</v>
      </c>
      <c r="P331" s="341" t="s">
        <v>3429</v>
      </c>
      <c r="Q331" s="340" t="s">
        <v>3087</v>
      </c>
    </row>
    <row r="332" spans="2:17">
      <c r="B332" s="337" t="s">
        <v>3434</v>
      </c>
      <c r="C332" s="337"/>
      <c r="D332" s="337" t="s">
        <v>2109</v>
      </c>
      <c r="E332" s="337" t="s">
        <v>3092</v>
      </c>
      <c r="F332" s="338">
        <v>44589</v>
      </c>
      <c r="G332" s="339">
        <v>30000</v>
      </c>
      <c r="H332" s="339">
        <v>0</v>
      </c>
      <c r="I332" s="340" t="s">
        <v>3084</v>
      </c>
      <c r="J332" s="341" t="s">
        <v>3226</v>
      </c>
      <c r="K332" s="342"/>
      <c r="L332" s="342"/>
      <c r="M332" s="342"/>
      <c r="N332" s="339"/>
      <c r="O332" s="339">
        <v>3195000</v>
      </c>
      <c r="P332" s="341" t="s">
        <v>3429</v>
      </c>
      <c r="Q332" s="340" t="s">
        <v>3087</v>
      </c>
    </row>
    <row r="333" spans="2:17">
      <c r="B333" s="337" t="s">
        <v>3435</v>
      </c>
      <c r="C333" s="337"/>
      <c r="D333" s="337" t="s">
        <v>2109</v>
      </c>
      <c r="E333" s="337" t="s">
        <v>3092</v>
      </c>
      <c r="F333" s="338">
        <v>44589</v>
      </c>
      <c r="G333" s="339">
        <v>30000</v>
      </c>
      <c r="H333" s="339">
        <v>0</v>
      </c>
      <c r="I333" s="340" t="s">
        <v>3084</v>
      </c>
      <c r="J333" s="341" t="s">
        <v>3226</v>
      </c>
      <c r="K333" s="342"/>
      <c r="L333" s="342"/>
      <c r="M333" s="342"/>
      <c r="N333" s="339"/>
      <c r="O333" s="339">
        <v>3195000</v>
      </c>
      <c r="P333" s="341" t="s">
        <v>3429</v>
      </c>
      <c r="Q333" s="340" t="s">
        <v>3087</v>
      </c>
    </row>
    <row r="334" spans="2:17">
      <c r="B334" s="337" t="s">
        <v>3436</v>
      </c>
      <c r="C334" s="337"/>
      <c r="D334" s="337" t="s">
        <v>2109</v>
      </c>
      <c r="E334" s="337" t="s">
        <v>3092</v>
      </c>
      <c r="F334" s="338">
        <v>44589</v>
      </c>
      <c r="G334" s="339">
        <v>30000</v>
      </c>
      <c r="H334" s="339">
        <v>0</v>
      </c>
      <c r="I334" s="340" t="s">
        <v>3084</v>
      </c>
      <c r="J334" s="341" t="s">
        <v>3226</v>
      </c>
      <c r="K334" s="342"/>
      <c r="L334" s="342"/>
      <c r="M334" s="342"/>
      <c r="N334" s="339"/>
      <c r="O334" s="339">
        <v>3195000</v>
      </c>
      <c r="P334" s="341" t="s">
        <v>3429</v>
      </c>
      <c r="Q334" s="340" t="s">
        <v>3087</v>
      </c>
    </row>
    <row r="335" spans="2:17">
      <c r="B335" s="337" t="s">
        <v>3437</v>
      </c>
      <c r="C335" s="337"/>
      <c r="D335" s="337" t="s">
        <v>2109</v>
      </c>
      <c r="E335" s="337" t="s">
        <v>3092</v>
      </c>
      <c r="F335" s="338">
        <v>44589</v>
      </c>
      <c r="G335" s="339">
        <v>30000</v>
      </c>
      <c r="H335" s="339">
        <v>0</v>
      </c>
      <c r="I335" s="340" t="s">
        <v>3084</v>
      </c>
      <c r="J335" s="341" t="s">
        <v>3226</v>
      </c>
      <c r="K335" s="342"/>
      <c r="L335" s="342"/>
      <c r="M335" s="342"/>
      <c r="N335" s="339"/>
      <c r="O335" s="339">
        <v>3195000</v>
      </c>
      <c r="P335" s="341" t="s">
        <v>3429</v>
      </c>
      <c r="Q335" s="340" t="s">
        <v>3087</v>
      </c>
    </row>
    <row r="336" spans="2:17">
      <c r="B336" s="337" t="s">
        <v>3438</v>
      </c>
      <c r="C336" s="337"/>
      <c r="D336" s="337" t="s">
        <v>2109</v>
      </c>
      <c r="E336" s="337" t="s">
        <v>3092</v>
      </c>
      <c r="F336" s="338">
        <v>44589</v>
      </c>
      <c r="G336" s="339">
        <v>30000</v>
      </c>
      <c r="H336" s="339">
        <v>0</v>
      </c>
      <c r="I336" s="340" t="s">
        <v>3084</v>
      </c>
      <c r="J336" s="341" t="s">
        <v>3226</v>
      </c>
      <c r="K336" s="342"/>
      <c r="L336" s="342"/>
      <c r="M336" s="342"/>
      <c r="N336" s="339"/>
      <c r="O336" s="339">
        <v>3195000</v>
      </c>
      <c r="P336" s="341" t="s">
        <v>3429</v>
      </c>
      <c r="Q336" s="340" t="s">
        <v>3087</v>
      </c>
    </row>
    <row r="337" spans="2:17">
      <c r="B337" s="337" t="s">
        <v>3439</v>
      </c>
      <c r="C337" s="337"/>
      <c r="D337" s="337" t="s">
        <v>2109</v>
      </c>
      <c r="E337" s="337" t="s">
        <v>3092</v>
      </c>
      <c r="F337" s="338">
        <v>44589</v>
      </c>
      <c r="G337" s="339">
        <v>30000</v>
      </c>
      <c r="H337" s="339">
        <v>0</v>
      </c>
      <c r="I337" s="340" t="s">
        <v>3084</v>
      </c>
      <c r="J337" s="341" t="s">
        <v>3226</v>
      </c>
      <c r="K337" s="342"/>
      <c r="L337" s="342"/>
      <c r="M337" s="342"/>
      <c r="N337" s="339"/>
      <c r="O337" s="339">
        <v>3195000</v>
      </c>
      <c r="P337" s="341" t="s">
        <v>3429</v>
      </c>
      <c r="Q337" s="340" t="s">
        <v>3087</v>
      </c>
    </row>
    <row r="338" spans="2:17">
      <c r="B338" s="337" t="s">
        <v>3440</v>
      </c>
      <c r="C338" s="337"/>
      <c r="D338" s="337" t="s">
        <v>2109</v>
      </c>
      <c r="E338" s="337" t="s">
        <v>3092</v>
      </c>
      <c r="F338" s="338">
        <v>44589</v>
      </c>
      <c r="G338" s="339">
        <v>30000</v>
      </c>
      <c r="H338" s="339">
        <v>0</v>
      </c>
      <c r="I338" s="340" t="s">
        <v>3084</v>
      </c>
      <c r="J338" s="341" t="s">
        <v>3226</v>
      </c>
      <c r="K338" s="342"/>
      <c r="L338" s="342"/>
      <c r="M338" s="342"/>
      <c r="N338" s="339"/>
      <c r="O338" s="339">
        <v>3195000</v>
      </c>
      <c r="P338" s="341" t="s">
        <v>3429</v>
      </c>
      <c r="Q338" s="340" t="s">
        <v>3087</v>
      </c>
    </row>
    <row r="339" spans="2:17">
      <c r="B339" s="337" t="s">
        <v>3441</v>
      </c>
      <c r="C339" s="337"/>
      <c r="D339" s="337" t="s">
        <v>2109</v>
      </c>
      <c r="E339" s="337" t="s">
        <v>3092</v>
      </c>
      <c r="F339" s="338">
        <v>44589</v>
      </c>
      <c r="G339" s="339">
        <v>30000</v>
      </c>
      <c r="H339" s="339">
        <v>0</v>
      </c>
      <c r="I339" s="340" t="s">
        <v>3084</v>
      </c>
      <c r="J339" s="341" t="s">
        <v>3226</v>
      </c>
      <c r="K339" s="342"/>
      <c r="L339" s="342"/>
      <c r="M339" s="342"/>
      <c r="N339" s="339"/>
      <c r="O339" s="339">
        <v>3195000</v>
      </c>
      <c r="P339" s="341" t="s">
        <v>3429</v>
      </c>
      <c r="Q339" s="340" t="s">
        <v>3087</v>
      </c>
    </row>
    <row r="340" spans="2:17">
      <c r="B340" s="337" t="s">
        <v>3442</v>
      </c>
      <c r="C340" s="337"/>
      <c r="D340" s="337" t="s">
        <v>2109</v>
      </c>
      <c r="E340" s="337" t="s">
        <v>3092</v>
      </c>
      <c r="F340" s="338">
        <v>44589</v>
      </c>
      <c r="G340" s="339">
        <v>30000</v>
      </c>
      <c r="H340" s="339">
        <v>0</v>
      </c>
      <c r="I340" s="340" t="s">
        <v>3084</v>
      </c>
      <c r="J340" s="341" t="s">
        <v>3226</v>
      </c>
      <c r="K340" s="342"/>
      <c r="L340" s="342"/>
      <c r="M340" s="342"/>
      <c r="N340" s="339"/>
      <c r="O340" s="339">
        <v>3195000</v>
      </c>
      <c r="P340" s="341" t="s">
        <v>3429</v>
      </c>
      <c r="Q340" s="340" t="s">
        <v>3087</v>
      </c>
    </row>
    <row r="341" spans="2:17">
      <c r="B341" s="337" t="s">
        <v>3443</v>
      </c>
      <c r="C341" s="337"/>
      <c r="D341" s="337" t="s">
        <v>2109</v>
      </c>
      <c r="E341" s="337" t="s">
        <v>3092</v>
      </c>
      <c r="F341" s="338">
        <v>44589</v>
      </c>
      <c r="G341" s="339">
        <v>30000</v>
      </c>
      <c r="H341" s="339">
        <v>0</v>
      </c>
      <c r="I341" s="340" t="s">
        <v>3084</v>
      </c>
      <c r="J341" s="341" t="s">
        <v>3226</v>
      </c>
      <c r="K341" s="342"/>
      <c r="L341" s="342"/>
      <c r="M341" s="342"/>
      <c r="N341" s="339"/>
      <c r="O341" s="339">
        <v>3195000</v>
      </c>
      <c r="P341" s="341" t="s">
        <v>3429</v>
      </c>
      <c r="Q341" s="340" t="s">
        <v>3087</v>
      </c>
    </row>
    <row r="342" spans="2:17">
      <c r="B342" s="337" t="s">
        <v>3444</v>
      </c>
      <c r="C342" s="337"/>
      <c r="D342" s="337" t="s">
        <v>2109</v>
      </c>
      <c r="E342" s="337" t="s">
        <v>3092</v>
      </c>
      <c r="F342" s="338">
        <v>44589</v>
      </c>
      <c r="G342" s="339">
        <v>30000</v>
      </c>
      <c r="H342" s="339">
        <v>0</v>
      </c>
      <c r="I342" s="340" t="s">
        <v>3084</v>
      </c>
      <c r="J342" s="341" t="s">
        <v>3226</v>
      </c>
      <c r="K342" s="342"/>
      <c r="L342" s="342"/>
      <c r="M342" s="342"/>
      <c r="N342" s="339"/>
      <c r="O342" s="339">
        <v>3195000</v>
      </c>
      <c r="P342" s="341" t="s">
        <v>3429</v>
      </c>
      <c r="Q342" s="340" t="s">
        <v>3087</v>
      </c>
    </row>
    <row r="343" spans="2:17">
      <c r="B343" s="337" t="s">
        <v>3445</v>
      </c>
      <c r="C343" s="337"/>
      <c r="D343" s="337" t="s">
        <v>2109</v>
      </c>
      <c r="E343" s="337" t="s">
        <v>3092</v>
      </c>
      <c r="F343" s="338">
        <v>44589</v>
      </c>
      <c r="G343" s="339">
        <v>30000</v>
      </c>
      <c r="H343" s="339">
        <v>0</v>
      </c>
      <c r="I343" s="340" t="s">
        <v>3084</v>
      </c>
      <c r="J343" s="341" t="s">
        <v>3226</v>
      </c>
      <c r="K343" s="342"/>
      <c r="L343" s="342"/>
      <c r="M343" s="342"/>
      <c r="N343" s="339"/>
      <c r="O343" s="339">
        <v>3195000</v>
      </c>
      <c r="P343" s="341" t="s">
        <v>3429</v>
      </c>
      <c r="Q343" s="340" t="s">
        <v>3087</v>
      </c>
    </row>
    <row r="344" spans="2:17">
      <c r="B344" s="337" t="s">
        <v>3446</v>
      </c>
      <c r="C344" s="337"/>
      <c r="D344" s="337" t="s">
        <v>2109</v>
      </c>
      <c r="E344" s="337" t="s">
        <v>3092</v>
      </c>
      <c r="F344" s="338">
        <v>44589</v>
      </c>
      <c r="G344" s="339">
        <v>30000</v>
      </c>
      <c r="H344" s="339">
        <v>0</v>
      </c>
      <c r="I344" s="340" t="s">
        <v>3084</v>
      </c>
      <c r="J344" s="341" t="s">
        <v>3226</v>
      </c>
      <c r="K344" s="342"/>
      <c r="L344" s="342"/>
      <c r="M344" s="342"/>
      <c r="N344" s="339"/>
      <c r="O344" s="339">
        <v>3195000</v>
      </c>
      <c r="P344" s="341" t="s">
        <v>3429</v>
      </c>
      <c r="Q344" s="340" t="s">
        <v>3087</v>
      </c>
    </row>
    <row r="345" spans="2:17">
      <c r="B345" s="337" t="s">
        <v>3447</v>
      </c>
      <c r="C345" s="337"/>
      <c r="D345" s="337" t="s">
        <v>2109</v>
      </c>
      <c r="E345" s="337" t="s">
        <v>3092</v>
      </c>
      <c r="F345" s="338">
        <v>44589</v>
      </c>
      <c r="G345" s="339">
        <v>30000</v>
      </c>
      <c r="H345" s="339">
        <v>0</v>
      </c>
      <c r="I345" s="340" t="s">
        <v>3084</v>
      </c>
      <c r="J345" s="341" t="s">
        <v>3226</v>
      </c>
      <c r="K345" s="342"/>
      <c r="L345" s="342"/>
      <c r="M345" s="342"/>
      <c r="N345" s="339"/>
      <c r="O345" s="339">
        <v>3195000</v>
      </c>
      <c r="P345" s="341" t="s">
        <v>3429</v>
      </c>
      <c r="Q345" s="340" t="s">
        <v>3087</v>
      </c>
    </row>
    <row r="346" spans="2:17">
      <c r="B346" s="337" t="s">
        <v>3448</v>
      </c>
      <c r="C346" s="337"/>
      <c r="D346" s="337" t="s">
        <v>2109</v>
      </c>
      <c r="E346" s="337" t="s">
        <v>3092</v>
      </c>
      <c r="F346" s="338">
        <v>44589</v>
      </c>
      <c r="G346" s="339">
        <v>30000</v>
      </c>
      <c r="H346" s="339">
        <v>0</v>
      </c>
      <c r="I346" s="340" t="s">
        <v>3084</v>
      </c>
      <c r="J346" s="341" t="s">
        <v>3226</v>
      </c>
      <c r="K346" s="342"/>
      <c r="L346" s="342"/>
      <c r="M346" s="342"/>
      <c r="N346" s="339"/>
      <c r="O346" s="339">
        <v>3195000</v>
      </c>
      <c r="P346" s="341" t="s">
        <v>3429</v>
      </c>
      <c r="Q346" s="340" t="s">
        <v>3087</v>
      </c>
    </row>
    <row r="347" spans="2:17">
      <c r="B347" s="337" t="s">
        <v>3449</v>
      </c>
      <c r="C347" s="337"/>
      <c r="D347" s="337" t="s">
        <v>2109</v>
      </c>
      <c r="E347" s="337" t="s">
        <v>3092</v>
      </c>
      <c r="F347" s="338">
        <v>44589</v>
      </c>
      <c r="G347" s="339">
        <v>30000</v>
      </c>
      <c r="H347" s="339">
        <v>0</v>
      </c>
      <c r="I347" s="340" t="s">
        <v>3084</v>
      </c>
      <c r="J347" s="341" t="s">
        <v>3226</v>
      </c>
      <c r="K347" s="342"/>
      <c r="L347" s="342"/>
      <c r="M347" s="342"/>
      <c r="N347" s="339"/>
      <c r="O347" s="339">
        <v>3195000</v>
      </c>
      <c r="P347" s="341" t="s">
        <v>3429</v>
      </c>
      <c r="Q347" s="340" t="s">
        <v>3087</v>
      </c>
    </row>
    <row r="348" spans="2:17">
      <c r="B348" s="337" t="s">
        <v>3450</v>
      </c>
      <c r="C348" s="337"/>
      <c r="D348" s="337" t="s">
        <v>2109</v>
      </c>
      <c r="E348" s="337" t="s">
        <v>3092</v>
      </c>
      <c r="F348" s="338">
        <v>44589</v>
      </c>
      <c r="G348" s="339">
        <v>30000</v>
      </c>
      <c r="H348" s="339">
        <v>0</v>
      </c>
      <c r="I348" s="340" t="s">
        <v>3084</v>
      </c>
      <c r="J348" s="341" t="s">
        <v>3226</v>
      </c>
      <c r="K348" s="342"/>
      <c r="L348" s="342"/>
      <c r="M348" s="342"/>
      <c r="N348" s="339"/>
      <c r="O348" s="339">
        <v>3195000</v>
      </c>
      <c r="P348" s="341" t="s">
        <v>3451</v>
      </c>
      <c r="Q348" s="340" t="s">
        <v>3087</v>
      </c>
    </row>
    <row r="349" spans="2:17">
      <c r="B349" s="337" t="s">
        <v>3452</v>
      </c>
      <c r="C349" s="337"/>
      <c r="D349" s="337" t="s">
        <v>2109</v>
      </c>
      <c r="E349" s="337" t="s">
        <v>3092</v>
      </c>
      <c r="F349" s="338">
        <v>44589</v>
      </c>
      <c r="G349" s="339">
        <v>30000</v>
      </c>
      <c r="H349" s="339">
        <v>0</v>
      </c>
      <c r="I349" s="340" t="s">
        <v>3084</v>
      </c>
      <c r="J349" s="341" t="s">
        <v>3226</v>
      </c>
      <c r="K349" s="342"/>
      <c r="L349" s="342"/>
      <c r="M349" s="342"/>
      <c r="N349" s="339"/>
      <c r="O349" s="339">
        <v>3195000</v>
      </c>
      <c r="P349" s="341" t="s">
        <v>3429</v>
      </c>
      <c r="Q349" s="340" t="s">
        <v>3087</v>
      </c>
    </row>
    <row r="350" spans="2:17">
      <c r="B350" s="337" t="s">
        <v>3453</v>
      </c>
      <c r="C350" s="337"/>
      <c r="D350" s="337" t="s">
        <v>2109</v>
      </c>
      <c r="E350" s="337" t="s">
        <v>3092</v>
      </c>
      <c r="F350" s="338">
        <v>44589</v>
      </c>
      <c r="G350" s="339">
        <v>30000</v>
      </c>
      <c r="H350" s="339">
        <v>0</v>
      </c>
      <c r="I350" s="340" t="s">
        <v>3084</v>
      </c>
      <c r="J350" s="341" t="s">
        <v>3226</v>
      </c>
      <c r="K350" s="342"/>
      <c r="L350" s="342"/>
      <c r="M350" s="342"/>
      <c r="N350" s="339"/>
      <c r="O350" s="339">
        <v>3195000</v>
      </c>
      <c r="P350" s="341" t="s">
        <v>3429</v>
      </c>
      <c r="Q350" s="340" t="s">
        <v>3087</v>
      </c>
    </row>
    <row r="351" spans="2:17">
      <c r="B351" s="337" t="s">
        <v>3454</v>
      </c>
      <c r="C351" s="337"/>
      <c r="D351" s="337" t="s">
        <v>2109</v>
      </c>
      <c r="E351" s="337" t="s">
        <v>3092</v>
      </c>
      <c r="F351" s="338">
        <v>44589</v>
      </c>
      <c r="G351" s="339">
        <v>30000</v>
      </c>
      <c r="H351" s="339">
        <v>0</v>
      </c>
      <c r="I351" s="340" t="s">
        <v>3084</v>
      </c>
      <c r="J351" s="341" t="s">
        <v>3226</v>
      </c>
      <c r="K351" s="342"/>
      <c r="L351" s="342"/>
      <c r="M351" s="342"/>
      <c r="N351" s="339"/>
      <c r="O351" s="339">
        <v>3195000</v>
      </c>
      <c r="P351" s="341" t="s">
        <v>3429</v>
      </c>
      <c r="Q351" s="340" t="s">
        <v>3087</v>
      </c>
    </row>
    <row r="352" spans="2:17">
      <c r="B352" s="337" t="s">
        <v>3455</v>
      </c>
      <c r="C352" s="337"/>
      <c r="D352" s="337" t="s">
        <v>2109</v>
      </c>
      <c r="E352" s="337" t="s">
        <v>3092</v>
      </c>
      <c r="F352" s="338">
        <v>44589</v>
      </c>
      <c r="G352" s="339">
        <v>30000</v>
      </c>
      <c r="H352" s="339">
        <v>0</v>
      </c>
      <c r="I352" s="340" t="s">
        <v>3084</v>
      </c>
      <c r="J352" s="341" t="s">
        <v>3226</v>
      </c>
      <c r="K352" s="342"/>
      <c r="L352" s="342"/>
      <c r="M352" s="342"/>
      <c r="N352" s="339"/>
      <c r="O352" s="339">
        <v>3195000</v>
      </c>
      <c r="P352" s="341" t="s">
        <v>3429</v>
      </c>
      <c r="Q352" s="340" t="s">
        <v>3087</v>
      </c>
    </row>
    <row r="353" spans="2:17">
      <c r="B353" s="337" t="s">
        <v>3456</v>
      </c>
      <c r="C353" s="337"/>
      <c r="D353" s="337" t="s">
        <v>2109</v>
      </c>
      <c r="E353" s="337" t="s">
        <v>3092</v>
      </c>
      <c r="F353" s="338">
        <v>44589</v>
      </c>
      <c r="G353" s="339">
        <v>30000</v>
      </c>
      <c r="H353" s="339">
        <v>0</v>
      </c>
      <c r="I353" s="340" t="s">
        <v>3084</v>
      </c>
      <c r="J353" s="341" t="s">
        <v>3226</v>
      </c>
      <c r="K353" s="342"/>
      <c r="L353" s="342"/>
      <c r="M353" s="342"/>
      <c r="N353" s="339"/>
      <c r="O353" s="339">
        <v>3195000</v>
      </c>
      <c r="P353" s="341" t="s">
        <v>3429</v>
      </c>
      <c r="Q353" s="340" t="s">
        <v>3087</v>
      </c>
    </row>
    <row r="354" spans="2:17">
      <c r="B354" s="337" t="s">
        <v>3457</v>
      </c>
      <c r="C354" s="337"/>
      <c r="D354" s="337" t="s">
        <v>2109</v>
      </c>
      <c r="E354" s="337" t="s">
        <v>3092</v>
      </c>
      <c r="F354" s="338">
        <v>44589</v>
      </c>
      <c r="G354" s="339">
        <v>30000</v>
      </c>
      <c r="H354" s="339">
        <v>0</v>
      </c>
      <c r="I354" s="340" t="s">
        <v>3084</v>
      </c>
      <c r="J354" s="341" t="s">
        <v>3226</v>
      </c>
      <c r="K354" s="342"/>
      <c r="L354" s="342"/>
      <c r="M354" s="342"/>
      <c r="N354" s="339"/>
      <c r="O354" s="339">
        <v>3195000</v>
      </c>
      <c r="P354" s="341" t="s">
        <v>3451</v>
      </c>
      <c r="Q354" s="340" t="s">
        <v>3087</v>
      </c>
    </row>
    <row r="355" spans="2:17">
      <c r="B355" s="337" t="s">
        <v>3458</v>
      </c>
      <c r="C355" s="337"/>
      <c r="D355" s="337" t="s">
        <v>2109</v>
      </c>
      <c r="E355" s="337" t="s">
        <v>3092</v>
      </c>
      <c r="F355" s="338">
        <v>44589</v>
      </c>
      <c r="G355" s="339">
        <v>30000</v>
      </c>
      <c r="H355" s="339">
        <v>0</v>
      </c>
      <c r="I355" s="340" t="s">
        <v>3084</v>
      </c>
      <c r="J355" s="341" t="s">
        <v>3226</v>
      </c>
      <c r="K355" s="342"/>
      <c r="L355" s="342"/>
      <c r="M355" s="342"/>
      <c r="N355" s="339"/>
      <c r="O355" s="339">
        <v>3195000</v>
      </c>
      <c r="P355" s="341" t="s">
        <v>3451</v>
      </c>
      <c r="Q355" s="340" t="s">
        <v>3087</v>
      </c>
    </row>
    <row r="356" spans="2:17">
      <c r="B356" s="337" t="s">
        <v>3459</v>
      </c>
      <c r="C356" s="337"/>
      <c r="D356" s="337" t="s">
        <v>2109</v>
      </c>
      <c r="E356" s="337" t="s">
        <v>3092</v>
      </c>
      <c r="F356" s="338">
        <v>44589</v>
      </c>
      <c r="G356" s="339">
        <v>30000</v>
      </c>
      <c r="H356" s="339">
        <v>0</v>
      </c>
      <c r="I356" s="340" t="s">
        <v>3084</v>
      </c>
      <c r="J356" s="341" t="s">
        <v>3226</v>
      </c>
      <c r="K356" s="342"/>
      <c r="L356" s="342"/>
      <c r="M356" s="342"/>
      <c r="N356" s="339"/>
      <c r="O356" s="339">
        <v>3195000</v>
      </c>
      <c r="P356" s="341" t="s">
        <v>3451</v>
      </c>
      <c r="Q356" s="340" t="s">
        <v>3087</v>
      </c>
    </row>
    <row r="357" spans="2:17">
      <c r="B357" s="337" t="s">
        <v>3460</v>
      </c>
      <c r="C357" s="337"/>
      <c r="D357" s="337" t="s">
        <v>2109</v>
      </c>
      <c r="E357" s="337" t="s">
        <v>3092</v>
      </c>
      <c r="F357" s="338">
        <v>44589</v>
      </c>
      <c r="G357" s="339">
        <v>30000</v>
      </c>
      <c r="H357" s="339">
        <v>0</v>
      </c>
      <c r="I357" s="340" t="s">
        <v>3084</v>
      </c>
      <c r="J357" s="341" t="s">
        <v>3226</v>
      </c>
      <c r="K357" s="342"/>
      <c r="L357" s="342"/>
      <c r="M357" s="342"/>
      <c r="N357" s="339"/>
      <c r="O357" s="339">
        <v>3195000</v>
      </c>
      <c r="P357" s="341" t="s">
        <v>3451</v>
      </c>
      <c r="Q357" s="340" t="s">
        <v>3087</v>
      </c>
    </row>
    <row r="358" spans="2:17">
      <c r="B358" s="337" t="s">
        <v>3461</v>
      </c>
      <c r="C358" s="337"/>
      <c r="D358" s="337" t="s">
        <v>2109</v>
      </c>
      <c r="E358" s="337" t="s">
        <v>3092</v>
      </c>
      <c r="F358" s="338">
        <v>44589</v>
      </c>
      <c r="G358" s="339">
        <v>30000</v>
      </c>
      <c r="H358" s="339">
        <v>0</v>
      </c>
      <c r="I358" s="340" t="s">
        <v>3084</v>
      </c>
      <c r="J358" s="341" t="s">
        <v>3226</v>
      </c>
      <c r="K358" s="342"/>
      <c r="L358" s="342"/>
      <c r="M358" s="342"/>
      <c r="N358" s="339"/>
      <c r="O358" s="339">
        <v>3195000</v>
      </c>
      <c r="P358" s="341" t="s">
        <v>3451</v>
      </c>
      <c r="Q358" s="340" t="s">
        <v>3087</v>
      </c>
    </row>
    <row r="359" spans="2:17">
      <c r="B359" s="337" t="s">
        <v>3462</v>
      </c>
      <c r="C359" s="337"/>
      <c r="D359" s="337" t="s">
        <v>2109</v>
      </c>
      <c r="E359" s="337" t="s">
        <v>3092</v>
      </c>
      <c r="F359" s="338">
        <v>44589</v>
      </c>
      <c r="G359" s="339">
        <v>30000</v>
      </c>
      <c r="H359" s="339">
        <v>0</v>
      </c>
      <c r="I359" s="340" t="s">
        <v>3084</v>
      </c>
      <c r="J359" s="341" t="s">
        <v>3226</v>
      </c>
      <c r="K359" s="342"/>
      <c r="L359" s="342"/>
      <c r="M359" s="342"/>
      <c r="N359" s="339"/>
      <c r="O359" s="339">
        <v>3195000</v>
      </c>
      <c r="P359" s="341" t="s">
        <v>3451</v>
      </c>
      <c r="Q359" s="340" t="s">
        <v>3087</v>
      </c>
    </row>
    <row r="360" spans="2:17">
      <c r="B360" s="337" t="s">
        <v>3463</v>
      </c>
      <c r="C360" s="337"/>
      <c r="D360" s="337" t="s">
        <v>2109</v>
      </c>
      <c r="E360" s="337" t="s">
        <v>3092</v>
      </c>
      <c r="F360" s="338">
        <v>44589</v>
      </c>
      <c r="G360" s="339">
        <v>30000</v>
      </c>
      <c r="H360" s="339">
        <v>0</v>
      </c>
      <c r="I360" s="340" t="s">
        <v>3084</v>
      </c>
      <c r="J360" s="341" t="s">
        <v>3226</v>
      </c>
      <c r="K360" s="342"/>
      <c r="L360" s="342"/>
      <c r="M360" s="342"/>
      <c r="N360" s="339"/>
      <c r="O360" s="339">
        <v>3195000</v>
      </c>
      <c r="P360" s="341" t="s">
        <v>3451</v>
      </c>
      <c r="Q360" s="340" t="s">
        <v>3087</v>
      </c>
    </row>
    <row r="361" spans="2:17">
      <c r="B361" s="337" t="s">
        <v>3464</v>
      </c>
      <c r="C361" s="337"/>
      <c r="D361" s="337" t="s">
        <v>2109</v>
      </c>
      <c r="E361" s="337" t="s">
        <v>3092</v>
      </c>
      <c r="F361" s="338">
        <v>44589</v>
      </c>
      <c r="G361" s="339">
        <v>30000</v>
      </c>
      <c r="H361" s="339">
        <v>0</v>
      </c>
      <c r="I361" s="340" t="s">
        <v>3084</v>
      </c>
      <c r="J361" s="341" t="s">
        <v>3226</v>
      </c>
      <c r="K361" s="342"/>
      <c r="L361" s="342"/>
      <c r="M361" s="342"/>
      <c r="N361" s="339"/>
      <c r="O361" s="339">
        <v>3195000</v>
      </c>
      <c r="P361" s="341" t="s">
        <v>3451</v>
      </c>
      <c r="Q361" s="340" t="s">
        <v>3087</v>
      </c>
    </row>
    <row r="362" spans="2:17">
      <c r="B362" s="337" t="s">
        <v>3465</v>
      </c>
      <c r="C362" s="337"/>
      <c r="D362" s="337" t="s">
        <v>2109</v>
      </c>
      <c r="E362" s="337" t="s">
        <v>3092</v>
      </c>
      <c r="F362" s="338">
        <v>44589</v>
      </c>
      <c r="G362" s="339">
        <v>30000</v>
      </c>
      <c r="H362" s="339">
        <v>0</v>
      </c>
      <c r="I362" s="340" t="s">
        <v>3084</v>
      </c>
      <c r="J362" s="341" t="s">
        <v>3226</v>
      </c>
      <c r="K362" s="342"/>
      <c r="L362" s="342"/>
      <c r="M362" s="342"/>
      <c r="N362" s="339"/>
      <c r="O362" s="339">
        <v>3195000</v>
      </c>
      <c r="P362" s="341" t="s">
        <v>3451</v>
      </c>
      <c r="Q362" s="340" t="s">
        <v>3087</v>
      </c>
    </row>
    <row r="363" spans="2:17">
      <c r="B363" s="337" t="s">
        <v>3466</v>
      </c>
      <c r="C363" s="337"/>
      <c r="D363" s="337" t="s">
        <v>2109</v>
      </c>
      <c r="E363" s="337" t="s">
        <v>3092</v>
      </c>
      <c r="F363" s="338">
        <v>44589</v>
      </c>
      <c r="G363" s="339">
        <v>30000</v>
      </c>
      <c r="H363" s="339">
        <v>0</v>
      </c>
      <c r="I363" s="340" t="s">
        <v>3084</v>
      </c>
      <c r="J363" s="341" t="s">
        <v>3226</v>
      </c>
      <c r="K363" s="342"/>
      <c r="L363" s="342"/>
      <c r="M363" s="342"/>
      <c r="N363" s="339"/>
      <c r="O363" s="339">
        <v>3195000</v>
      </c>
      <c r="P363" s="341" t="s">
        <v>3429</v>
      </c>
      <c r="Q363" s="340" t="s">
        <v>3087</v>
      </c>
    </row>
    <row r="364" spans="2:17">
      <c r="B364" s="337" t="s">
        <v>3467</v>
      </c>
      <c r="C364" s="337"/>
      <c r="D364" s="337" t="s">
        <v>2109</v>
      </c>
      <c r="E364" s="337" t="s">
        <v>3092</v>
      </c>
      <c r="F364" s="338">
        <v>44589</v>
      </c>
      <c r="G364" s="339">
        <v>30000</v>
      </c>
      <c r="H364" s="339">
        <v>0</v>
      </c>
      <c r="I364" s="340" t="s">
        <v>3084</v>
      </c>
      <c r="J364" s="341" t="s">
        <v>3226</v>
      </c>
      <c r="K364" s="342"/>
      <c r="L364" s="342"/>
      <c r="M364" s="342"/>
      <c r="N364" s="339"/>
      <c r="O364" s="339">
        <v>3195000</v>
      </c>
      <c r="P364" s="341" t="s">
        <v>3429</v>
      </c>
      <c r="Q364" s="340" t="s">
        <v>3087</v>
      </c>
    </row>
    <row r="365" spans="2:17">
      <c r="B365" s="337" t="s">
        <v>3468</v>
      </c>
      <c r="C365" s="337"/>
      <c r="D365" s="337" t="s">
        <v>2109</v>
      </c>
      <c r="E365" s="337" t="s">
        <v>3092</v>
      </c>
      <c r="F365" s="338">
        <v>44589</v>
      </c>
      <c r="G365" s="339">
        <v>30000</v>
      </c>
      <c r="H365" s="339">
        <v>0</v>
      </c>
      <c r="I365" s="340" t="s">
        <v>3084</v>
      </c>
      <c r="J365" s="341" t="s">
        <v>3226</v>
      </c>
      <c r="K365" s="342"/>
      <c r="L365" s="342"/>
      <c r="M365" s="342"/>
      <c r="N365" s="339"/>
      <c r="O365" s="339">
        <v>3195000</v>
      </c>
      <c r="P365" s="341" t="s">
        <v>3451</v>
      </c>
      <c r="Q365" s="340" t="s">
        <v>3087</v>
      </c>
    </row>
    <row r="366" spans="2:17">
      <c r="B366" s="337" t="s">
        <v>3469</v>
      </c>
      <c r="C366" s="337"/>
      <c r="D366" s="337" t="s">
        <v>2109</v>
      </c>
      <c r="E366" s="337" t="s">
        <v>3092</v>
      </c>
      <c r="F366" s="338">
        <v>44589</v>
      </c>
      <c r="G366" s="339">
        <v>30000</v>
      </c>
      <c r="H366" s="339">
        <v>0</v>
      </c>
      <c r="I366" s="340" t="s">
        <v>3084</v>
      </c>
      <c r="J366" s="341" t="s">
        <v>3226</v>
      </c>
      <c r="K366" s="342"/>
      <c r="L366" s="342"/>
      <c r="M366" s="342"/>
      <c r="N366" s="339"/>
      <c r="O366" s="339">
        <v>3195000</v>
      </c>
      <c r="P366" s="341" t="s">
        <v>3429</v>
      </c>
      <c r="Q366" s="340" t="s">
        <v>3087</v>
      </c>
    </row>
    <row r="367" spans="2:17">
      <c r="B367" s="337" t="s">
        <v>3470</v>
      </c>
      <c r="C367" s="337"/>
      <c r="D367" s="337" t="s">
        <v>2109</v>
      </c>
      <c r="E367" s="337" t="s">
        <v>3092</v>
      </c>
      <c r="F367" s="338">
        <v>44589</v>
      </c>
      <c r="G367" s="339">
        <v>30000</v>
      </c>
      <c r="H367" s="339">
        <v>0</v>
      </c>
      <c r="I367" s="340" t="s">
        <v>3084</v>
      </c>
      <c r="J367" s="341" t="s">
        <v>3226</v>
      </c>
      <c r="K367" s="342"/>
      <c r="L367" s="342"/>
      <c r="M367" s="342"/>
      <c r="N367" s="339"/>
      <c r="O367" s="339">
        <v>3195000</v>
      </c>
      <c r="P367" s="341" t="s">
        <v>3451</v>
      </c>
      <c r="Q367" s="340" t="s">
        <v>3087</v>
      </c>
    </row>
    <row r="368" spans="2:17">
      <c r="B368" s="337" t="s">
        <v>3471</v>
      </c>
      <c r="C368" s="337"/>
      <c r="D368" s="337" t="s">
        <v>2109</v>
      </c>
      <c r="E368" s="337" t="s">
        <v>3092</v>
      </c>
      <c r="F368" s="338">
        <v>44589</v>
      </c>
      <c r="G368" s="339">
        <v>30000</v>
      </c>
      <c r="H368" s="339">
        <v>0</v>
      </c>
      <c r="I368" s="340" t="s">
        <v>3084</v>
      </c>
      <c r="J368" s="341" t="s">
        <v>3226</v>
      </c>
      <c r="K368" s="342"/>
      <c r="L368" s="342"/>
      <c r="M368" s="342"/>
      <c r="N368" s="339"/>
      <c r="O368" s="339">
        <v>3195000</v>
      </c>
      <c r="P368" s="341" t="s">
        <v>3451</v>
      </c>
      <c r="Q368" s="340" t="s">
        <v>3087</v>
      </c>
    </row>
    <row r="369" spans="2:17">
      <c r="B369" s="337" t="s">
        <v>3472</v>
      </c>
      <c r="C369" s="337"/>
      <c r="D369" s="337" t="s">
        <v>2109</v>
      </c>
      <c r="E369" s="337" t="s">
        <v>3092</v>
      </c>
      <c r="F369" s="338">
        <v>44589</v>
      </c>
      <c r="G369" s="339">
        <v>30000</v>
      </c>
      <c r="H369" s="339">
        <v>0</v>
      </c>
      <c r="I369" s="340" t="s">
        <v>3084</v>
      </c>
      <c r="J369" s="341" t="s">
        <v>3226</v>
      </c>
      <c r="K369" s="342"/>
      <c r="L369" s="342"/>
      <c r="M369" s="342"/>
      <c r="N369" s="339"/>
      <c r="O369" s="339">
        <v>3195000</v>
      </c>
      <c r="P369" s="341" t="s">
        <v>3451</v>
      </c>
      <c r="Q369" s="340" t="s">
        <v>3087</v>
      </c>
    </row>
    <row r="370" spans="2:17">
      <c r="B370" s="337" t="s">
        <v>3473</v>
      </c>
      <c r="C370" s="337"/>
      <c r="D370" s="337" t="s">
        <v>2109</v>
      </c>
      <c r="E370" s="337" t="s">
        <v>3092</v>
      </c>
      <c r="F370" s="338">
        <v>44589</v>
      </c>
      <c r="G370" s="339">
        <v>30000</v>
      </c>
      <c r="H370" s="339">
        <v>0</v>
      </c>
      <c r="I370" s="340" t="s">
        <v>3084</v>
      </c>
      <c r="J370" s="341" t="s">
        <v>3226</v>
      </c>
      <c r="K370" s="342"/>
      <c r="L370" s="342"/>
      <c r="M370" s="342"/>
      <c r="N370" s="339"/>
      <c r="O370" s="339">
        <v>3195000</v>
      </c>
      <c r="P370" s="341" t="s">
        <v>3451</v>
      </c>
      <c r="Q370" s="340" t="s">
        <v>3087</v>
      </c>
    </row>
    <row r="371" spans="2:17">
      <c r="B371" s="337" t="s">
        <v>3474</v>
      </c>
      <c r="C371" s="337"/>
      <c r="D371" s="337" t="s">
        <v>2109</v>
      </c>
      <c r="E371" s="337" t="s">
        <v>3092</v>
      </c>
      <c r="F371" s="338">
        <v>44589</v>
      </c>
      <c r="G371" s="339">
        <v>30000</v>
      </c>
      <c r="H371" s="339">
        <v>0</v>
      </c>
      <c r="I371" s="340" t="s">
        <v>3084</v>
      </c>
      <c r="J371" s="341" t="s">
        <v>3226</v>
      </c>
      <c r="K371" s="342"/>
      <c r="L371" s="342"/>
      <c r="M371" s="342"/>
      <c r="N371" s="339"/>
      <c r="O371" s="339">
        <v>3195000</v>
      </c>
      <c r="P371" s="341" t="s">
        <v>3429</v>
      </c>
      <c r="Q371" s="340" t="s">
        <v>3087</v>
      </c>
    </row>
    <row r="372" spans="2:17">
      <c r="B372" s="337" t="s">
        <v>3475</v>
      </c>
      <c r="C372" s="337"/>
      <c r="D372" s="337" t="s">
        <v>2109</v>
      </c>
      <c r="E372" s="337" t="s">
        <v>3092</v>
      </c>
      <c r="F372" s="338">
        <v>44589</v>
      </c>
      <c r="G372" s="339">
        <v>30000</v>
      </c>
      <c r="H372" s="339">
        <v>0</v>
      </c>
      <c r="I372" s="340" t="s">
        <v>3084</v>
      </c>
      <c r="J372" s="341" t="s">
        <v>3226</v>
      </c>
      <c r="K372" s="342"/>
      <c r="L372" s="342"/>
      <c r="M372" s="342"/>
      <c r="N372" s="339"/>
      <c r="O372" s="339">
        <v>3195000</v>
      </c>
      <c r="P372" s="341" t="s">
        <v>3451</v>
      </c>
      <c r="Q372" s="340" t="s">
        <v>3087</v>
      </c>
    </row>
    <row r="373" spans="2:17">
      <c r="B373" s="337" t="s">
        <v>3476</v>
      </c>
      <c r="C373" s="337"/>
      <c r="D373" s="337" t="s">
        <v>2109</v>
      </c>
      <c r="E373" s="337" t="s">
        <v>3092</v>
      </c>
      <c r="F373" s="338">
        <v>44589</v>
      </c>
      <c r="G373" s="339">
        <v>30000</v>
      </c>
      <c r="H373" s="339">
        <v>0</v>
      </c>
      <c r="I373" s="340" t="s">
        <v>3084</v>
      </c>
      <c r="J373" s="341" t="s">
        <v>3226</v>
      </c>
      <c r="K373" s="342"/>
      <c r="L373" s="342"/>
      <c r="M373" s="342"/>
      <c r="N373" s="339"/>
      <c r="O373" s="339">
        <v>3195000</v>
      </c>
      <c r="P373" s="341" t="s">
        <v>3429</v>
      </c>
      <c r="Q373" s="340" t="s">
        <v>3087</v>
      </c>
    </row>
    <row r="374" spans="2:17">
      <c r="B374" s="337" t="s">
        <v>3477</v>
      </c>
      <c r="C374" s="337"/>
      <c r="D374" s="337" t="s">
        <v>2109</v>
      </c>
      <c r="E374" s="337" t="s">
        <v>3092</v>
      </c>
      <c r="F374" s="338">
        <v>44589</v>
      </c>
      <c r="G374" s="339">
        <v>30000</v>
      </c>
      <c r="H374" s="339">
        <v>0</v>
      </c>
      <c r="I374" s="340" t="s">
        <v>3084</v>
      </c>
      <c r="J374" s="341" t="s">
        <v>3226</v>
      </c>
      <c r="K374" s="342"/>
      <c r="L374" s="342"/>
      <c r="M374" s="342"/>
      <c r="N374" s="339"/>
      <c r="O374" s="339">
        <v>3195000</v>
      </c>
      <c r="P374" s="341" t="s">
        <v>3429</v>
      </c>
      <c r="Q374" s="340" t="s">
        <v>3087</v>
      </c>
    </row>
    <row r="375" spans="2:17">
      <c r="B375" s="337" t="s">
        <v>3478</v>
      </c>
      <c r="C375" s="337"/>
      <c r="D375" s="337" t="s">
        <v>2109</v>
      </c>
      <c r="E375" s="337" t="s">
        <v>3092</v>
      </c>
      <c r="F375" s="338">
        <v>44589</v>
      </c>
      <c r="G375" s="339">
        <v>30000</v>
      </c>
      <c r="H375" s="339">
        <v>0</v>
      </c>
      <c r="I375" s="340" t="s">
        <v>3084</v>
      </c>
      <c r="J375" s="341" t="s">
        <v>3226</v>
      </c>
      <c r="K375" s="342"/>
      <c r="L375" s="342"/>
      <c r="M375" s="342"/>
      <c r="N375" s="339"/>
      <c r="O375" s="339">
        <v>3195000</v>
      </c>
      <c r="P375" s="341" t="s">
        <v>3429</v>
      </c>
      <c r="Q375" s="340" t="s">
        <v>3087</v>
      </c>
    </row>
    <row r="376" spans="2:17">
      <c r="B376" s="337" t="s">
        <v>3479</v>
      </c>
      <c r="C376" s="337"/>
      <c r="D376" s="337" t="s">
        <v>2109</v>
      </c>
      <c r="E376" s="337" t="s">
        <v>3092</v>
      </c>
      <c r="F376" s="338">
        <v>44589</v>
      </c>
      <c r="G376" s="339">
        <v>30000</v>
      </c>
      <c r="H376" s="339">
        <v>0</v>
      </c>
      <c r="I376" s="340" t="s">
        <v>3084</v>
      </c>
      <c r="J376" s="341" t="s">
        <v>3226</v>
      </c>
      <c r="K376" s="342"/>
      <c r="L376" s="342"/>
      <c r="M376" s="342"/>
      <c r="N376" s="339"/>
      <c r="O376" s="339">
        <v>3195000</v>
      </c>
      <c r="P376" s="341" t="s">
        <v>3451</v>
      </c>
      <c r="Q376" s="340" t="s">
        <v>3087</v>
      </c>
    </row>
    <row r="377" spans="2:17">
      <c r="B377" s="337" t="s">
        <v>3480</v>
      </c>
      <c r="C377" s="337"/>
      <c r="D377" s="337" t="s">
        <v>2109</v>
      </c>
      <c r="E377" s="337" t="s">
        <v>3092</v>
      </c>
      <c r="F377" s="338">
        <v>44589</v>
      </c>
      <c r="G377" s="339">
        <v>30000</v>
      </c>
      <c r="H377" s="339">
        <v>0</v>
      </c>
      <c r="I377" s="340" t="s">
        <v>3084</v>
      </c>
      <c r="J377" s="341" t="s">
        <v>3226</v>
      </c>
      <c r="K377" s="342"/>
      <c r="L377" s="342"/>
      <c r="M377" s="342"/>
      <c r="N377" s="339"/>
      <c r="O377" s="339">
        <v>3195000</v>
      </c>
      <c r="P377" s="341" t="s">
        <v>3451</v>
      </c>
      <c r="Q377" s="340" t="s">
        <v>3087</v>
      </c>
    </row>
    <row r="378" spans="2:17">
      <c r="B378" s="337" t="s">
        <v>3481</v>
      </c>
      <c r="C378" s="337"/>
      <c r="D378" s="337" t="s">
        <v>2109</v>
      </c>
      <c r="E378" s="337" t="s">
        <v>3092</v>
      </c>
      <c r="F378" s="338">
        <v>44589</v>
      </c>
      <c r="G378" s="339">
        <v>30000</v>
      </c>
      <c r="H378" s="339">
        <v>0</v>
      </c>
      <c r="I378" s="340" t="s">
        <v>3084</v>
      </c>
      <c r="J378" s="341" t="s">
        <v>3226</v>
      </c>
      <c r="K378" s="342"/>
      <c r="L378" s="342"/>
      <c r="M378" s="342"/>
      <c r="N378" s="339"/>
      <c r="O378" s="339">
        <v>3195000</v>
      </c>
      <c r="P378" s="341" t="s">
        <v>3451</v>
      </c>
      <c r="Q378" s="340" t="s">
        <v>3087</v>
      </c>
    </row>
    <row r="379" spans="2:17">
      <c r="B379" s="337" t="s">
        <v>3482</v>
      </c>
      <c r="C379" s="337"/>
      <c r="D379" s="337" t="s">
        <v>2109</v>
      </c>
      <c r="E379" s="337" t="s">
        <v>3092</v>
      </c>
      <c r="F379" s="338">
        <v>44589</v>
      </c>
      <c r="G379" s="339">
        <v>30000</v>
      </c>
      <c r="H379" s="339">
        <v>0</v>
      </c>
      <c r="I379" s="340" t="s">
        <v>3084</v>
      </c>
      <c r="J379" s="341" t="s">
        <v>3226</v>
      </c>
      <c r="K379" s="342"/>
      <c r="L379" s="342"/>
      <c r="M379" s="342"/>
      <c r="N379" s="339"/>
      <c r="O379" s="339">
        <v>3195000</v>
      </c>
      <c r="P379" s="341" t="s">
        <v>3451</v>
      </c>
      <c r="Q379" s="340" t="s">
        <v>3087</v>
      </c>
    </row>
    <row r="380" spans="2:17">
      <c r="B380" s="337" t="s">
        <v>3483</v>
      </c>
      <c r="C380" s="337"/>
      <c r="D380" s="337" t="s">
        <v>2109</v>
      </c>
      <c r="E380" s="337" t="s">
        <v>3092</v>
      </c>
      <c r="F380" s="338">
        <v>44589</v>
      </c>
      <c r="G380" s="339">
        <v>30000</v>
      </c>
      <c r="H380" s="339">
        <v>0</v>
      </c>
      <c r="I380" s="340" t="s">
        <v>3084</v>
      </c>
      <c r="J380" s="341" t="s">
        <v>3226</v>
      </c>
      <c r="K380" s="342"/>
      <c r="L380" s="342"/>
      <c r="M380" s="342"/>
      <c r="N380" s="339"/>
      <c r="O380" s="339">
        <v>3195000</v>
      </c>
      <c r="P380" s="341" t="s">
        <v>3451</v>
      </c>
      <c r="Q380" s="340" t="s">
        <v>3087</v>
      </c>
    </row>
    <row r="381" spans="2:17">
      <c r="B381" s="337" t="s">
        <v>3484</v>
      </c>
      <c r="C381" s="337"/>
      <c r="D381" s="337" t="s">
        <v>2109</v>
      </c>
      <c r="E381" s="337" t="s">
        <v>3092</v>
      </c>
      <c r="F381" s="338">
        <v>44589</v>
      </c>
      <c r="G381" s="339">
        <v>30000</v>
      </c>
      <c r="H381" s="339">
        <v>0</v>
      </c>
      <c r="I381" s="340" t="s">
        <v>3084</v>
      </c>
      <c r="J381" s="341" t="s">
        <v>3226</v>
      </c>
      <c r="K381" s="342"/>
      <c r="L381" s="342"/>
      <c r="M381" s="342"/>
      <c r="N381" s="339"/>
      <c r="O381" s="339">
        <v>3195000</v>
      </c>
      <c r="P381" s="341" t="s">
        <v>3451</v>
      </c>
      <c r="Q381" s="340" t="s">
        <v>3087</v>
      </c>
    </row>
    <row r="382" spans="2:17">
      <c r="B382" s="337" t="s">
        <v>3485</v>
      </c>
      <c r="C382" s="337"/>
      <c r="D382" s="337" t="s">
        <v>2109</v>
      </c>
      <c r="E382" s="337" t="s">
        <v>3092</v>
      </c>
      <c r="F382" s="338">
        <v>44589</v>
      </c>
      <c r="G382" s="339">
        <v>30000</v>
      </c>
      <c r="H382" s="339">
        <v>0</v>
      </c>
      <c r="I382" s="340" t="s">
        <v>3084</v>
      </c>
      <c r="J382" s="341" t="s">
        <v>3226</v>
      </c>
      <c r="K382" s="342"/>
      <c r="L382" s="342"/>
      <c r="M382" s="342"/>
      <c r="N382" s="339"/>
      <c r="O382" s="339">
        <v>3195000</v>
      </c>
      <c r="P382" s="341" t="s">
        <v>3429</v>
      </c>
      <c r="Q382" s="340" t="s">
        <v>3087</v>
      </c>
    </row>
    <row r="383" spans="2:17">
      <c r="B383" s="337" t="s">
        <v>3486</v>
      </c>
      <c r="C383" s="337"/>
      <c r="D383" s="337" t="s">
        <v>2109</v>
      </c>
      <c r="E383" s="337" t="s">
        <v>3092</v>
      </c>
      <c r="F383" s="338">
        <v>44589</v>
      </c>
      <c r="G383" s="339">
        <v>30000</v>
      </c>
      <c r="H383" s="339">
        <v>0</v>
      </c>
      <c r="I383" s="340" t="s">
        <v>3084</v>
      </c>
      <c r="J383" s="341" t="s">
        <v>3226</v>
      </c>
      <c r="K383" s="342"/>
      <c r="L383" s="342"/>
      <c r="M383" s="342"/>
      <c r="N383" s="339"/>
      <c r="O383" s="339">
        <v>3195000</v>
      </c>
      <c r="P383" s="341" t="s">
        <v>3429</v>
      </c>
      <c r="Q383" s="340" t="s">
        <v>3087</v>
      </c>
    </row>
    <row r="384" spans="2:17">
      <c r="B384" s="337" t="s">
        <v>3487</v>
      </c>
      <c r="C384" s="337"/>
      <c r="D384" s="337" t="s">
        <v>2109</v>
      </c>
      <c r="E384" s="337" t="s">
        <v>3092</v>
      </c>
      <c r="F384" s="338">
        <v>44589</v>
      </c>
      <c r="G384" s="339">
        <v>30000</v>
      </c>
      <c r="H384" s="339">
        <v>0</v>
      </c>
      <c r="I384" s="340" t="s">
        <v>3084</v>
      </c>
      <c r="J384" s="341" t="s">
        <v>3226</v>
      </c>
      <c r="K384" s="342"/>
      <c r="L384" s="342"/>
      <c r="M384" s="342"/>
      <c r="N384" s="339"/>
      <c r="O384" s="339">
        <v>3195000</v>
      </c>
      <c r="P384" s="341" t="s">
        <v>3429</v>
      </c>
      <c r="Q384" s="340" t="s">
        <v>3087</v>
      </c>
    </row>
    <row r="385" spans="2:17">
      <c r="B385" s="337" t="s">
        <v>3488</v>
      </c>
      <c r="C385" s="337"/>
      <c r="D385" s="337" t="s">
        <v>2109</v>
      </c>
      <c r="E385" s="337" t="s">
        <v>3092</v>
      </c>
      <c r="F385" s="338">
        <v>44589</v>
      </c>
      <c r="G385" s="339">
        <v>30000</v>
      </c>
      <c r="H385" s="339">
        <v>0</v>
      </c>
      <c r="I385" s="340" t="s">
        <v>3084</v>
      </c>
      <c r="J385" s="341" t="s">
        <v>3226</v>
      </c>
      <c r="K385" s="342"/>
      <c r="L385" s="342"/>
      <c r="M385" s="342"/>
      <c r="N385" s="339"/>
      <c r="O385" s="339">
        <v>3195000</v>
      </c>
      <c r="P385" s="341" t="s">
        <v>3451</v>
      </c>
      <c r="Q385" s="340" t="s">
        <v>3087</v>
      </c>
    </row>
    <row r="386" spans="2:17">
      <c r="B386" s="337" t="s">
        <v>3489</v>
      </c>
      <c r="C386" s="337"/>
      <c r="D386" s="337" t="s">
        <v>2109</v>
      </c>
      <c r="E386" s="337" t="s">
        <v>3092</v>
      </c>
      <c r="F386" s="338">
        <v>44589</v>
      </c>
      <c r="G386" s="339">
        <v>30000</v>
      </c>
      <c r="H386" s="339">
        <v>0</v>
      </c>
      <c r="I386" s="340" t="s">
        <v>3084</v>
      </c>
      <c r="J386" s="341" t="s">
        <v>3226</v>
      </c>
      <c r="K386" s="342"/>
      <c r="L386" s="342"/>
      <c r="M386" s="342"/>
      <c r="N386" s="339"/>
      <c r="O386" s="339">
        <v>3195000</v>
      </c>
      <c r="P386" s="341" t="s">
        <v>3451</v>
      </c>
      <c r="Q386" s="340" t="s">
        <v>3087</v>
      </c>
    </row>
    <row r="387" spans="2:17">
      <c r="B387" s="337" t="s">
        <v>3490</v>
      </c>
      <c r="C387" s="337"/>
      <c r="D387" s="337" t="s">
        <v>2109</v>
      </c>
      <c r="E387" s="337" t="s">
        <v>3092</v>
      </c>
      <c r="F387" s="338">
        <v>44589</v>
      </c>
      <c r="G387" s="339">
        <v>30000</v>
      </c>
      <c r="H387" s="339">
        <v>0</v>
      </c>
      <c r="I387" s="340" t="s">
        <v>3084</v>
      </c>
      <c r="J387" s="341" t="s">
        <v>3226</v>
      </c>
      <c r="K387" s="342"/>
      <c r="L387" s="342"/>
      <c r="M387" s="342"/>
      <c r="N387" s="339"/>
      <c r="O387" s="339">
        <v>3195000</v>
      </c>
      <c r="P387" s="341" t="s">
        <v>3451</v>
      </c>
      <c r="Q387" s="340" t="s">
        <v>3087</v>
      </c>
    </row>
    <row r="388" spans="2:17">
      <c r="B388" s="337" t="s">
        <v>3491</v>
      </c>
      <c r="C388" s="337"/>
      <c r="D388" s="337" t="s">
        <v>2109</v>
      </c>
      <c r="E388" s="337" t="s">
        <v>3092</v>
      </c>
      <c r="F388" s="338">
        <v>44589</v>
      </c>
      <c r="G388" s="339">
        <v>30000</v>
      </c>
      <c r="H388" s="339">
        <v>0</v>
      </c>
      <c r="I388" s="340" t="s">
        <v>3084</v>
      </c>
      <c r="J388" s="341" t="s">
        <v>3226</v>
      </c>
      <c r="K388" s="342"/>
      <c r="L388" s="342"/>
      <c r="M388" s="342"/>
      <c r="N388" s="339"/>
      <c r="O388" s="339">
        <v>3195000</v>
      </c>
      <c r="P388" s="341" t="s">
        <v>3429</v>
      </c>
      <c r="Q388" s="340" t="s">
        <v>3087</v>
      </c>
    </row>
    <row r="389" spans="2:17">
      <c r="B389" s="337" t="s">
        <v>3492</v>
      </c>
      <c r="C389" s="337"/>
      <c r="D389" s="337" t="s">
        <v>2109</v>
      </c>
      <c r="E389" s="337" t="s">
        <v>3092</v>
      </c>
      <c r="F389" s="338">
        <v>44589</v>
      </c>
      <c r="G389" s="339">
        <v>30000</v>
      </c>
      <c r="H389" s="339">
        <v>0</v>
      </c>
      <c r="I389" s="340" t="s">
        <v>3084</v>
      </c>
      <c r="J389" s="341" t="s">
        <v>3226</v>
      </c>
      <c r="K389" s="342"/>
      <c r="L389" s="342"/>
      <c r="M389" s="342"/>
      <c r="N389" s="339"/>
      <c r="O389" s="339">
        <v>3195000</v>
      </c>
      <c r="P389" s="341" t="s">
        <v>3451</v>
      </c>
      <c r="Q389" s="340" t="s">
        <v>3087</v>
      </c>
    </row>
    <row r="390" spans="2:17">
      <c r="B390" s="337" t="s">
        <v>3493</v>
      </c>
      <c r="C390" s="337"/>
      <c r="D390" s="337" t="s">
        <v>2109</v>
      </c>
      <c r="E390" s="337" t="s">
        <v>3092</v>
      </c>
      <c r="F390" s="338">
        <v>44589</v>
      </c>
      <c r="G390" s="339">
        <v>30000</v>
      </c>
      <c r="H390" s="339">
        <v>0</v>
      </c>
      <c r="I390" s="340" t="s">
        <v>3084</v>
      </c>
      <c r="J390" s="341" t="s">
        <v>3226</v>
      </c>
      <c r="K390" s="342"/>
      <c r="L390" s="342"/>
      <c r="M390" s="342"/>
      <c r="N390" s="339"/>
      <c r="O390" s="339">
        <v>3195000</v>
      </c>
      <c r="P390" s="341" t="s">
        <v>3451</v>
      </c>
      <c r="Q390" s="340" t="s">
        <v>3087</v>
      </c>
    </row>
    <row r="391" spans="2:17">
      <c r="B391" s="337" t="s">
        <v>3494</v>
      </c>
      <c r="C391" s="337"/>
      <c r="D391" s="337" t="s">
        <v>2109</v>
      </c>
      <c r="E391" s="337" t="s">
        <v>3092</v>
      </c>
      <c r="F391" s="338">
        <v>44589</v>
      </c>
      <c r="G391" s="339">
        <v>30000</v>
      </c>
      <c r="H391" s="339">
        <v>0</v>
      </c>
      <c r="I391" s="340" t="s">
        <v>3084</v>
      </c>
      <c r="J391" s="341" t="s">
        <v>3226</v>
      </c>
      <c r="K391" s="342"/>
      <c r="L391" s="342"/>
      <c r="M391" s="342"/>
      <c r="N391" s="339"/>
      <c r="O391" s="339">
        <v>3195000</v>
      </c>
      <c r="P391" s="341" t="s">
        <v>3451</v>
      </c>
      <c r="Q391" s="340" t="s">
        <v>3087</v>
      </c>
    </row>
    <row r="392" spans="2:17">
      <c r="B392" s="337" t="s">
        <v>3495</v>
      </c>
      <c r="C392" s="337"/>
      <c r="D392" s="337" t="s">
        <v>2109</v>
      </c>
      <c r="E392" s="337" t="s">
        <v>3092</v>
      </c>
      <c r="F392" s="338">
        <v>44589</v>
      </c>
      <c r="G392" s="339">
        <v>30000</v>
      </c>
      <c r="H392" s="339">
        <v>0</v>
      </c>
      <c r="I392" s="340" t="s">
        <v>3084</v>
      </c>
      <c r="J392" s="341" t="s">
        <v>3226</v>
      </c>
      <c r="K392" s="342"/>
      <c r="L392" s="342"/>
      <c r="M392" s="342"/>
      <c r="N392" s="339"/>
      <c r="O392" s="339">
        <v>3195000</v>
      </c>
      <c r="P392" s="341" t="s">
        <v>3451</v>
      </c>
      <c r="Q392" s="340" t="s">
        <v>3087</v>
      </c>
    </row>
    <row r="393" spans="2:17">
      <c r="B393" s="337" t="s">
        <v>3496</v>
      </c>
      <c r="C393" s="337"/>
      <c r="D393" s="337" t="s">
        <v>2109</v>
      </c>
      <c r="E393" s="337" t="s">
        <v>3092</v>
      </c>
      <c r="F393" s="338">
        <v>44589</v>
      </c>
      <c r="G393" s="339">
        <v>30000</v>
      </c>
      <c r="H393" s="339">
        <v>0</v>
      </c>
      <c r="I393" s="340" t="s">
        <v>3084</v>
      </c>
      <c r="J393" s="341" t="s">
        <v>3226</v>
      </c>
      <c r="K393" s="342"/>
      <c r="L393" s="342"/>
      <c r="M393" s="342"/>
      <c r="N393" s="339"/>
      <c r="O393" s="339">
        <v>3195000</v>
      </c>
      <c r="P393" s="341" t="s">
        <v>3451</v>
      </c>
      <c r="Q393" s="340" t="s">
        <v>3087</v>
      </c>
    </row>
    <row r="394" spans="2:17">
      <c r="B394" s="337" t="s">
        <v>3497</v>
      </c>
      <c r="C394" s="337"/>
      <c r="D394" s="337" t="s">
        <v>2109</v>
      </c>
      <c r="E394" s="337" t="s">
        <v>3092</v>
      </c>
      <c r="F394" s="338">
        <v>44589</v>
      </c>
      <c r="G394" s="339">
        <v>30000</v>
      </c>
      <c r="H394" s="339">
        <v>0</v>
      </c>
      <c r="I394" s="340" t="s">
        <v>3084</v>
      </c>
      <c r="J394" s="341" t="s">
        <v>3226</v>
      </c>
      <c r="K394" s="342"/>
      <c r="L394" s="342"/>
      <c r="M394" s="342"/>
      <c r="N394" s="339"/>
      <c r="O394" s="339">
        <v>3195000</v>
      </c>
      <c r="P394" s="341" t="s">
        <v>3429</v>
      </c>
      <c r="Q394" s="340" t="s">
        <v>3087</v>
      </c>
    </row>
    <row r="395" spans="2:17">
      <c r="B395" s="337" t="s">
        <v>3498</v>
      </c>
      <c r="C395" s="337"/>
      <c r="D395" s="337" t="s">
        <v>2109</v>
      </c>
      <c r="E395" s="337" t="s">
        <v>3092</v>
      </c>
      <c r="F395" s="338">
        <v>44589</v>
      </c>
      <c r="G395" s="339">
        <v>30000</v>
      </c>
      <c r="H395" s="339">
        <v>0</v>
      </c>
      <c r="I395" s="340" t="s">
        <v>3084</v>
      </c>
      <c r="J395" s="341" t="s">
        <v>3226</v>
      </c>
      <c r="K395" s="342"/>
      <c r="L395" s="342"/>
      <c r="M395" s="342"/>
      <c r="N395" s="339"/>
      <c r="O395" s="339">
        <v>3195000</v>
      </c>
      <c r="P395" s="341" t="s">
        <v>3451</v>
      </c>
      <c r="Q395" s="340" t="s">
        <v>3087</v>
      </c>
    </row>
    <row r="396" spans="2:17">
      <c r="B396" s="337" t="s">
        <v>3499</v>
      </c>
      <c r="C396" s="337"/>
      <c r="D396" s="337" t="s">
        <v>2109</v>
      </c>
      <c r="E396" s="337" t="s">
        <v>3092</v>
      </c>
      <c r="F396" s="338">
        <v>44589</v>
      </c>
      <c r="G396" s="339">
        <v>30000</v>
      </c>
      <c r="H396" s="339">
        <v>0</v>
      </c>
      <c r="I396" s="340" t="s">
        <v>3084</v>
      </c>
      <c r="J396" s="341" t="s">
        <v>3226</v>
      </c>
      <c r="K396" s="342"/>
      <c r="L396" s="342"/>
      <c r="M396" s="342"/>
      <c r="N396" s="339"/>
      <c r="O396" s="339">
        <v>3195000</v>
      </c>
      <c r="P396" s="341" t="s">
        <v>3451</v>
      </c>
      <c r="Q396" s="340" t="s">
        <v>3087</v>
      </c>
    </row>
    <row r="397" spans="2:17">
      <c r="B397" s="337" t="s">
        <v>3500</v>
      </c>
      <c r="C397" s="337"/>
      <c r="D397" s="337" t="s">
        <v>2109</v>
      </c>
      <c r="E397" s="337" t="s">
        <v>3092</v>
      </c>
      <c r="F397" s="338">
        <v>44589</v>
      </c>
      <c r="G397" s="339">
        <v>30000</v>
      </c>
      <c r="H397" s="339">
        <v>0</v>
      </c>
      <c r="I397" s="340" t="s">
        <v>3084</v>
      </c>
      <c r="J397" s="341" t="s">
        <v>3226</v>
      </c>
      <c r="K397" s="342"/>
      <c r="L397" s="342"/>
      <c r="M397" s="342"/>
      <c r="N397" s="339"/>
      <c r="O397" s="339">
        <v>3195000</v>
      </c>
      <c r="P397" s="341" t="s">
        <v>3451</v>
      </c>
      <c r="Q397" s="340" t="s">
        <v>3087</v>
      </c>
    </row>
    <row r="398" spans="2:17">
      <c r="B398" s="337" t="s">
        <v>3501</v>
      </c>
      <c r="C398" s="337"/>
      <c r="D398" s="337" t="s">
        <v>2109</v>
      </c>
      <c r="E398" s="337" t="s">
        <v>3092</v>
      </c>
      <c r="F398" s="338">
        <v>44589</v>
      </c>
      <c r="G398" s="339">
        <v>30000</v>
      </c>
      <c r="H398" s="339">
        <v>0</v>
      </c>
      <c r="I398" s="340" t="s">
        <v>3084</v>
      </c>
      <c r="J398" s="341" t="s">
        <v>3226</v>
      </c>
      <c r="K398" s="342"/>
      <c r="L398" s="342"/>
      <c r="M398" s="342"/>
      <c r="N398" s="339"/>
      <c r="O398" s="339">
        <v>3195000</v>
      </c>
      <c r="P398" s="341" t="s">
        <v>3429</v>
      </c>
      <c r="Q398" s="340" t="s">
        <v>3087</v>
      </c>
    </row>
    <row r="399" spans="2:17">
      <c r="B399" s="337" t="s">
        <v>3502</v>
      </c>
      <c r="C399" s="337"/>
      <c r="D399" s="337" t="s">
        <v>2109</v>
      </c>
      <c r="E399" s="337" t="s">
        <v>3092</v>
      </c>
      <c r="F399" s="338">
        <v>44589</v>
      </c>
      <c r="G399" s="339">
        <v>30000</v>
      </c>
      <c r="H399" s="339">
        <v>0</v>
      </c>
      <c r="I399" s="340" t="s">
        <v>3084</v>
      </c>
      <c r="J399" s="341" t="s">
        <v>3226</v>
      </c>
      <c r="K399" s="342"/>
      <c r="L399" s="342"/>
      <c r="M399" s="342"/>
      <c r="N399" s="339"/>
      <c r="O399" s="339">
        <v>3195000</v>
      </c>
      <c r="P399" s="341" t="s">
        <v>3451</v>
      </c>
      <c r="Q399" s="340" t="s">
        <v>3087</v>
      </c>
    </row>
    <row r="400" spans="2:17">
      <c r="B400" s="337" t="s">
        <v>3503</v>
      </c>
      <c r="C400" s="337"/>
      <c r="D400" s="337" t="s">
        <v>2109</v>
      </c>
      <c r="E400" s="337" t="s">
        <v>3092</v>
      </c>
      <c r="F400" s="338">
        <v>44589</v>
      </c>
      <c r="G400" s="339">
        <v>30000</v>
      </c>
      <c r="H400" s="339">
        <v>0</v>
      </c>
      <c r="I400" s="340" t="s">
        <v>3084</v>
      </c>
      <c r="J400" s="341" t="s">
        <v>3226</v>
      </c>
      <c r="K400" s="342"/>
      <c r="L400" s="342"/>
      <c r="M400" s="342"/>
      <c r="N400" s="339"/>
      <c r="O400" s="339">
        <v>3195000</v>
      </c>
      <c r="P400" s="341" t="s">
        <v>3451</v>
      </c>
      <c r="Q400" s="340" t="s">
        <v>3087</v>
      </c>
    </row>
    <row r="401" spans="2:17">
      <c r="B401" s="337" t="s">
        <v>3504</v>
      </c>
      <c r="C401" s="337"/>
      <c r="D401" s="337" t="s">
        <v>2109</v>
      </c>
      <c r="E401" s="337" t="s">
        <v>3092</v>
      </c>
      <c r="F401" s="338">
        <v>44589</v>
      </c>
      <c r="G401" s="339">
        <v>30000</v>
      </c>
      <c r="H401" s="339">
        <v>0</v>
      </c>
      <c r="I401" s="340" t="s">
        <v>3084</v>
      </c>
      <c r="J401" s="341" t="s">
        <v>3226</v>
      </c>
      <c r="K401" s="342"/>
      <c r="L401" s="342"/>
      <c r="M401" s="342"/>
      <c r="N401" s="339"/>
      <c r="O401" s="339">
        <v>3195000</v>
      </c>
      <c r="P401" s="341" t="s">
        <v>3429</v>
      </c>
      <c r="Q401" s="340" t="s">
        <v>3087</v>
      </c>
    </row>
    <row r="402" spans="2:17">
      <c r="B402" s="337" t="s">
        <v>3505</v>
      </c>
      <c r="C402" s="337"/>
      <c r="D402" s="337" t="s">
        <v>2109</v>
      </c>
      <c r="E402" s="337" t="s">
        <v>3092</v>
      </c>
      <c r="F402" s="338">
        <v>44589</v>
      </c>
      <c r="G402" s="339">
        <v>30000</v>
      </c>
      <c r="H402" s="339">
        <v>0</v>
      </c>
      <c r="I402" s="340" t="s">
        <v>3084</v>
      </c>
      <c r="J402" s="341" t="s">
        <v>3226</v>
      </c>
      <c r="K402" s="342"/>
      <c r="L402" s="342"/>
      <c r="M402" s="342"/>
      <c r="N402" s="339"/>
      <c r="O402" s="339">
        <v>3195000</v>
      </c>
      <c r="P402" s="341" t="s">
        <v>3451</v>
      </c>
      <c r="Q402" s="340" t="s">
        <v>3087</v>
      </c>
    </row>
    <row r="403" spans="2:17">
      <c r="B403" s="337" t="s">
        <v>3506</v>
      </c>
      <c r="C403" s="337"/>
      <c r="D403" s="337" t="s">
        <v>2109</v>
      </c>
      <c r="E403" s="337" t="s">
        <v>3092</v>
      </c>
      <c r="F403" s="338">
        <v>44589</v>
      </c>
      <c r="G403" s="339">
        <v>30000</v>
      </c>
      <c r="H403" s="339">
        <v>0</v>
      </c>
      <c r="I403" s="340" t="s">
        <v>3084</v>
      </c>
      <c r="J403" s="341" t="s">
        <v>3226</v>
      </c>
      <c r="K403" s="342"/>
      <c r="L403" s="342"/>
      <c r="M403" s="342"/>
      <c r="N403" s="339"/>
      <c r="O403" s="339">
        <v>3195000</v>
      </c>
      <c r="P403" s="341" t="s">
        <v>3451</v>
      </c>
      <c r="Q403" s="340" t="s">
        <v>3087</v>
      </c>
    </row>
    <row r="404" spans="2:17">
      <c r="B404" s="337" t="s">
        <v>3507</v>
      </c>
      <c r="C404" s="337"/>
      <c r="D404" s="337" t="s">
        <v>2109</v>
      </c>
      <c r="E404" s="337" t="s">
        <v>3092</v>
      </c>
      <c r="F404" s="338">
        <v>44589</v>
      </c>
      <c r="G404" s="339">
        <v>30000</v>
      </c>
      <c r="H404" s="339">
        <v>0</v>
      </c>
      <c r="I404" s="340" t="s">
        <v>3084</v>
      </c>
      <c r="J404" s="341" t="s">
        <v>3226</v>
      </c>
      <c r="K404" s="342"/>
      <c r="L404" s="342"/>
      <c r="M404" s="342"/>
      <c r="N404" s="339"/>
      <c r="O404" s="339">
        <v>3195000</v>
      </c>
      <c r="P404" s="341" t="s">
        <v>3451</v>
      </c>
      <c r="Q404" s="340" t="s">
        <v>3087</v>
      </c>
    </row>
    <row r="405" spans="2:17">
      <c r="B405" s="337" t="s">
        <v>3508</v>
      </c>
      <c r="C405" s="337"/>
      <c r="D405" s="337" t="s">
        <v>2109</v>
      </c>
      <c r="E405" s="337" t="s">
        <v>3092</v>
      </c>
      <c r="F405" s="338">
        <v>44589</v>
      </c>
      <c r="G405" s="339">
        <v>30000</v>
      </c>
      <c r="H405" s="339">
        <v>0</v>
      </c>
      <c r="I405" s="340" t="s">
        <v>3084</v>
      </c>
      <c r="J405" s="341" t="s">
        <v>3226</v>
      </c>
      <c r="K405" s="342"/>
      <c r="L405" s="342"/>
      <c r="M405" s="342"/>
      <c r="N405" s="339"/>
      <c r="O405" s="339">
        <v>3195000</v>
      </c>
      <c r="P405" s="341" t="s">
        <v>3451</v>
      </c>
      <c r="Q405" s="340" t="s">
        <v>3087</v>
      </c>
    </row>
    <row r="406" spans="2:17">
      <c r="B406" s="337" t="s">
        <v>3509</v>
      </c>
      <c r="C406" s="337"/>
      <c r="D406" s="337" t="s">
        <v>2109</v>
      </c>
      <c r="E406" s="337" t="s">
        <v>3092</v>
      </c>
      <c r="F406" s="338">
        <v>44589</v>
      </c>
      <c r="G406" s="339">
        <v>30000</v>
      </c>
      <c r="H406" s="339">
        <v>0</v>
      </c>
      <c r="I406" s="340" t="s">
        <v>3084</v>
      </c>
      <c r="J406" s="341" t="s">
        <v>3226</v>
      </c>
      <c r="K406" s="342"/>
      <c r="L406" s="342"/>
      <c r="M406" s="342"/>
      <c r="N406" s="339"/>
      <c r="O406" s="339">
        <v>3195000</v>
      </c>
      <c r="P406" s="341" t="s">
        <v>3451</v>
      </c>
      <c r="Q406" s="340" t="s">
        <v>3087</v>
      </c>
    </row>
    <row r="407" spans="2:17">
      <c r="B407" s="337" t="s">
        <v>3510</v>
      </c>
      <c r="C407" s="337"/>
      <c r="D407" s="337" t="s">
        <v>2109</v>
      </c>
      <c r="E407" s="337" t="s">
        <v>3092</v>
      </c>
      <c r="F407" s="338">
        <v>44592</v>
      </c>
      <c r="G407" s="339">
        <v>30000</v>
      </c>
      <c r="H407" s="339">
        <v>0</v>
      </c>
      <c r="I407" s="340" t="s">
        <v>3084</v>
      </c>
      <c r="J407" s="341" t="s">
        <v>3226</v>
      </c>
      <c r="K407" s="342"/>
      <c r="L407" s="342"/>
      <c r="M407" s="342"/>
      <c r="N407" s="339"/>
      <c r="O407" s="339">
        <v>3195000</v>
      </c>
      <c r="P407" s="341" t="s">
        <v>3277</v>
      </c>
      <c r="Q407" s="340" t="s">
        <v>3087</v>
      </c>
    </row>
    <row r="408" spans="2:17">
      <c r="B408" s="337" t="s">
        <v>3511</v>
      </c>
      <c r="C408" s="337"/>
      <c r="D408" s="337" t="s">
        <v>2109</v>
      </c>
      <c r="E408" s="337" t="s">
        <v>3092</v>
      </c>
      <c r="F408" s="338">
        <v>44592</v>
      </c>
      <c r="G408" s="339">
        <v>30000</v>
      </c>
      <c r="H408" s="339">
        <v>0</v>
      </c>
      <c r="I408" s="340" t="s">
        <v>3084</v>
      </c>
      <c r="J408" s="341" t="s">
        <v>3226</v>
      </c>
      <c r="K408" s="342"/>
      <c r="L408" s="342"/>
      <c r="M408" s="342"/>
      <c r="N408" s="339"/>
      <c r="O408" s="339">
        <v>3195000</v>
      </c>
      <c r="P408" s="341" t="s">
        <v>3277</v>
      </c>
      <c r="Q408" s="340" t="s">
        <v>3087</v>
      </c>
    </row>
    <row r="409" spans="2:17">
      <c r="B409" s="337" t="s">
        <v>3512</v>
      </c>
      <c r="C409" s="337"/>
      <c r="D409" s="337" t="s">
        <v>2109</v>
      </c>
      <c r="E409" s="337" t="s">
        <v>3092</v>
      </c>
      <c r="F409" s="338">
        <v>44592</v>
      </c>
      <c r="G409" s="339">
        <v>30000</v>
      </c>
      <c r="H409" s="339">
        <v>0</v>
      </c>
      <c r="I409" s="340" t="s">
        <v>3084</v>
      </c>
      <c r="J409" s="341" t="s">
        <v>3226</v>
      </c>
      <c r="K409" s="342"/>
      <c r="L409" s="342"/>
      <c r="M409" s="342"/>
      <c r="N409" s="339"/>
      <c r="O409" s="339">
        <v>3195000</v>
      </c>
      <c r="P409" s="341" t="s">
        <v>3277</v>
      </c>
      <c r="Q409" s="340" t="s">
        <v>3087</v>
      </c>
    </row>
    <row r="410" spans="2:17">
      <c r="B410" s="337" t="s">
        <v>3513</v>
      </c>
      <c r="C410" s="337"/>
      <c r="D410" s="337" t="s">
        <v>2109</v>
      </c>
      <c r="E410" s="337" t="s">
        <v>3092</v>
      </c>
      <c r="F410" s="338">
        <v>44592</v>
      </c>
      <c r="G410" s="339">
        <v>30000</v>
      </c>
      <c r="H410" s="339">
        <v>0</v>
      </c>
      <c r="I410" s="340" t="s">
        <v>3084</v>
      </c>
      <c r="J410" s="341" t="s">
        <v>3226</v>
      </c>
      <c r="K410" s="342"/>
      <c r="L410" s="342"/>
      <c r="M410" s="342"/>
      <c r="N410" s="339"/>
      <c r="O410" s="339">
        <v>3195000</v>
      </c>
      <c r="P410" s="341" t="s">
        <v>3277</v>
      </c>
      <c r="Q410" s="340" t="s">
        <v>3087</v>
      </c>
    </row>
    <row r="411" spans="2:17">
      <c r="B411" s="337" t="s">
        <v>3514</v>
      </c>
      <c r="C411" s="337"/>
      <c r="D411" s="337" t="s">
        <v>2109</v>
      </c>
      <c r="E411" s="337" t="s">
        <v>3092</v>
      </c>
      <c r="F411" s="338">
        <v>44592</v>
      </c>
      <c r="G411" s="339">
        <v>30000</v>
      </c>
      <c r="H411" s="339">
        <v>0</v>
      </c>
      <c r="I411" s="340" t="s">
        <v>3084</v>
      </c>
      <c r="J411" s="341" t="s">
        <v>3226</v>
      </c>
      <c r="K411" s="342"/>
      <c r="L411" s="342"/>
      <c r="M411" s="342"/>
      <c r="N411" s="339"/>
      <c r="O411" s="339">
        <v>3195000</v>
      </c>
      <c r="P411" s="341" t="s">
        <v>3277</v>
      </c>
      <c r="Q411" s="340" t="s">
        <v>3087</v>
      </c>
    </row>
    <row r="412" spans="2:17">
      <c r="B412" s="337" t="s">
        <v>3515</v>
      </c>
      <c r="C412" s="337"/>
      <c r="D412" s="337" t="s">
        <v>2109</v>
      </c>
      <c r="E412" s="337" t="s">
        <v>3092</v>
      </c>
      <c r="F412" s="338">
        <v>44592</v>
      </c>
      <c r="G412" s="339">
        <v>30000</v>
      </c>
      <c r="H412" s="339">
        <v>0</v>
      </c>
      <c r="I412" s="340" t="s">
        <v>3084</v>
      </c>
      <c r="J412" s="341" t="s">
        <v>3226</v>
      </c>
      <c r="K412" s="342"/>
      <c r="L412" s="342"/>
      <c r="M412" s="342"/>
      <c r="N412" s="339"/>
      <c r="O412" s="339">
        <v>3195000</v>
      </c>
      <c r="P412" s="341" t="s">
        <v>3277</v>
      </c>
      <c r="Q412" s="340" t="s">
        <v>3087</v>
      </c>
    </row>
    <row r="413" spans="2:17">
      <c r="B413" s="337" t="s">
        <v>3516</v>
      </c>
      <c r="C413" s="337"/>
      <c r="D413" s="337" t="s">
        <v>2109</v>
      </c>
      <c r="E413" s="337" t="s">
        <v>3092</v>
      </c>
      <c r="F413" s="338">
        <v>44592</v>
      </c>
      <c r="G413" s="339">
        <v>30000</v>
      </c>
      <c r="H413" s="339">
        <v>0</v>
      </c>
      <c r="I413" s="340" t="s">
        <v>3084</v>
      </c>
      <c r="J413" s="341" t="s">
        <v>3226</v>
      </c>
      <c r="K413" s="342"/>
      <c r="L413" s="342"/>
      <c r="M413" s="342"/>
      <c r="N413" s="339"/>
      <c r="O413" s="339">
        <v>3195000</v>
      </c>
      <c r="P413" s="341" t="s">
        <v>3277</v>
      </c>
      <c r="Q413" s="340" t="s">
        <v>3087</v>
      </c>
    </row>
    <row r="414" spans="2:17">
      <c r="B414" s="337" t="s">
        <v>3517</v>
      </c>
      <c r="C414" s="337"/>
      <c r="D414" s="337" t="s">
        <v>2109</v>
      </c>
      <c r="E414" s="337" t="s">
        <v>3092</v>
      </c>
      <c r="F414" s="338">
        <v>44592</v>
      </c>
      <c r="G414" s="339">
        <v>30000</v>
      </c>
      <c r="H414" s="339">
        <v>0</v>
      </c>
      <c r="I414" s="340" t="s">
        <v>3084</v>
      </c>
      <c r="J414" s="341" t="s">
        <v>3226</v>
      </c>
      <c r="K414" s="342"/>
      <c r="L414" s="342"/>
      <c r="M414" s="342"/>
      <c r="N414" s="339"/>
      <c r="O414" s="339">
        <v>3195000</v>
      </c>
      <c r="P414" s="341" t="s">
        <v>3277</v>
      </c>
      <c r="Q414" s="340" t="s">
        <v>3087</v>
      </c>
    </row>
    <row r="415" spans="2:17">
      <c r="B415" s="337" t="s">
        <v>3518</v>
      </c>
      <c r="C415" s="337"/>
      <c r="D415" s="337" t="s">
        <v>2109</v>
      </c>
      <c r="E415" s="337" t="s">
        <v>3092</v>
      </c>
      <c r="F415" s="338">
        <v>44592</v>
      </c>
      <c r="G415" s="339">
        <v>30000</v>
      </c>
      <c r="H415" s="339">
        <v>0</v>
      </c>
      <c r="I415" s="340" t="s">
        <v>3084</v>
      </c>
      <c r="J415" s="341" t="s">
        <v>3226</v>
      </c>
      <c r="K415" s="342"/>
      <c r="L415" s="342"/>
      <c r="M415" s="342"/>
      <c r="N415" s="339"/>
      <c r="O415" s="339">
        <v>3195000</v>
      </c>
      <c r="P415" s="341" t="s">
        <v>3277</v>
      </c>
      <c r="Q415" s="340" t="s">
        <v>3087</v>
      </c>
    </row>
    <row r="416" spans="2:17">
      <c r="B416" s="337" t="s">
        <v>3519</v>
      </c>
      <c r="C416" s="337"/>
      <c r="D416" s="337" t="s">
        <v>2109</v>
      </c>
      <c r="E416" s="337" t="s">
        <v>3092</v>
      </c>
      <c r="F416" s="338">
        <v>44592</v>
      </c>
      <c r="G416" s="339">
        <v>30000</v>
      </c>
      <c r="H416" s="339">
        <v>0</v>
      </c>
      <c r="I416" s="340" t="s">
        <v>3084</v>
      </c>
      <c r="J416" s="341" t="s">
        <v>3226</v>
      </c>
      <c r="K416" s="342"/>
      <c r="L416" s="342"/>
      <c r="M416" s="342"/>
      <c r="N416" s="339"/>
      <c r="O416" s="339">
        <v>3195000</v>
      </c>
      <c r="P416" s="341" t="s">
        <v>3277</v>
      </c>
      <c r="Q416" s="340" t="s">
        <v>3087</v>
      </c>
    </row>
    <row r="417" spans="2:17">
      <c r="B417" s="337" t="s">
        <v>3520</v>
      </c>
      <c r="C417" s="337"/>
      <c r="D417" s="337" t="s">
        <v>2109</v>
      </c>
      <c r="E417" s="337" t="s">
        <v>3092</v>
      </c>
      <c r="F417" s="338">
        <v>44592</v>
      </c>
      <c r="G417" s="339">
        <v>30000</v>
      </c>
      <c r="H417" s="339">
        <v>0</v>
      </c>
      <c r="I417" s="340" t="s">
        <v>3084</v>
      </c>
      <c r="J417" s="341" t="s">
        <v>3226</v>
      </c>
      <c r="K417" s="342"/>
      <c r="L417" s="342"/>
      <c r="M417" s="342"/>
      <c r="N417" s="339"/>
      <c r="O417" s="339">
        <v>3195000</v>
      </c>
      <c r="P417" s="341" t="s">
        <v>3277</v>
      </c>
      <c r="Q417" s="340" t="s">
        <v>3087</v>
      </c>
    </row>
    <row r="418" spans="2:17">
      <c r="B418" s="337" t="s">
        <v>3521</v>
      </c>
      <c r="C418" s="337"/>
      <c r="D418" s="337" t="s">
        <v>2109</v>
      </c>
      <c r="E418" s="337" t="s">
        <v>3092</v>
      </c>
      <c r="F418" s="338">
        <v>44592</v>
      </c>
      <c r="G418" s="339">
        <v>30000</v>
      </c>
      <c r="H418" s="339">
        <v>0</v>
      </c>
      <c r="I418" s="340" t="s">
        <v>3084</v>
      </c>
      <c r="J418" s="341" t="s">
        <v>3226</v>
      </c>
      <c r="K418" s="342"/>
      <c r="L418" s="342"/>
      <c r="M418" s="342"/>
      <c r="N418" s="339"/>
      <c r="O418" s="339">
        <v>3195000</v>
      </c>
      <c r="P418" s="341" t="s">
        <v>3277</v>
      </c>
      <c r="Q418" s="340" t="s">
        <v>3087</v>
      </c>
    </row>
    <row r="419" spans="2:17">
      <c r="B419" s="337" t="s">
        <v>3522</v>
      </c>
      <c r="C419" s="337"/>
      <c r="D419" s="337" t="s">
        <v>2109</v>
      </c>
      <c r="E419" s="337" t="s">
        <v>3092</v>
      </c>
      <c r="F419" s="338">
        <v>44592</v>
      </c>
      <c r="G419" s="339">
        <v>30000</v>
      </c>
      <c r="H419" s="339">
        <v>0</v>
      </c>
      <c r="I419" s="340" t="s">
        <v>3084</v>
      </c>
      <c r="J419" s="341" t="s">
        <v>3226</v>
      </c>
      <c r="K419" s="342"/>
      <c r="L419" s="342"/>
      <c r="M419" s="342"/>
      <c r="N419" s="339"/>
      <c r="O419" s="339">
        <v>3195000</v>
      </c>
      <c r="P419" s="341" t="s">
        <v>3277</v>
      </c>
      <c r="Q419" s="340" t="s">
        <v>3087</v>
      </c>
    </row>
    <row r="420" spans="2:17">
      <c r="B420" s="337" t="s">
        <v>3523</v>
      </c>
      <c r="C420" s="337"/>
      <c r="D420" s="337" t="s">
        <v>2109</v>
      </c>
      <c r="E420" s="337" t="s">
        <v>3092</v>
      </c>
      <c r="F420" s="338">
        <v>44592</v>
      </c>
      <c r="G420" s="339">
        <v>30000</v>
      </c>
      <c r="H420" s="339">
        <v>0</v>
      </c>
      <c r="I420" s="340" t="s">
        <v>3084</v>
      </c>
      <c r="J420" s="341" t="s">
        <v>3226</v>
      </c>
      <c r="K420" s="342"/>
      <c r="L420" s="342"/>
      <c r="M420" s="342"/>
      <c r="N420" s="339"/>
      <c r="O420" s="339">
        <v>3195000</v>
      </c>
      <c r="P420" s="341" t="s">
        <v>3277</v>
      </c>
      <c r="Q420" s="340" t="s">
        <v>3087</v>
      </c>
    </row>
    <row r="421" spans="2:17">
      <c r="B421" s="337" t="s">
        <v>3524</v>
      </c>
      <c r="C421" s="337"/>
      <c r="D421" s="337" t="s">
        <v>2109</v>
      </c>
      <c r="E421" s="337" t="s">
        <v>3092</v>
      </c>
      <c r="F421" s="338">
        <v>44592</v>
      </c>
      <c r="G421" s="339">
        <v>30000</v>
      </c>
      <c r="H421" s="339">
        <v>0</v>
      </c>
      <c r="I421" s="340" t="s">
        <v>3084</v>
      </c>
      <c r="J421" s="341" t="s">
        <v>3226</v>
      </c>
      <c r="K421" s="342"/>
      <c r="L421" s="342"/>
      <c r="M421" s="342"/>
      <c r="N421" s="339"/>
      <c r="O421" s="339">
        <v>3195000</v>
      </c>
      <c r="P421" s="341" t="s">
        <v>3277</v>
      </c>
      <c r="Q421" s="340" t="s">
        <v>3087</v>
      </c>
    </row>
    <row r="422" spans="2:17">
      <c r="B422" s="337" t="s">
        <v>3525</v>
      </c>
      <c r="C422" s="337"/>
      <c r="D422" s="337" t="s">
        <v>2109</v>
      </c>
      <c r="E422" s="337" t="s">
        <v>3092</v>
      </c>
      <c r="F422" s="338">
        <v>44592</v>
      </c>
      <c r="G422" s="339">
        <v>30000</v>
      </c>
      <c r="H422" s="339">
        <v>0</v>
      </c>
      <c r="I422" s="340" t="s">
        <v>3084</v>
      </c>
      <c r="J422" s="341" t="s">
        <v>3226</v>
      </c>
      <c r="K422" s="342"/>
      <c r="L422" s="342"/>
      <c r="M422" s="342"/>
      <c r="N422" s="339"/>
      <c r="O422" s="339">
        <v>3195000</v>
      </c>
      <c r="P422" s="341" t="s">
        <v>3277</v>
      </c>
      <c r="Q422" s="340" t="s">
        <v>3087</v>
      </c>
    </row>
    <row r="423" spans="2:17">
      <c r="B423" s="337" t="s">
        <v>3526</v>
      </c>
      <c r="C423" s="337"/>
      <c r="D423" s="337" t="s">
        <v>2109</v>
      </c>
      <c r="E423" s="337" t="s">
        <v>3092</v>
      </c>
      <c r="F423" s="338">
        <v>44592</v>
      </c>
      <c r="G423" s="339">
        <v>30000</v>
      </c>
      <c r="H423" s="339">
        <v>0</v>
      </c>
      <c r="I423" s="340" t="s">
        <v>3084</v>
      </c>
      <c r="J423" s="341" t="s">
        <v>3226</v>
      </c>
      <c r="K423" s="342"/>
      <c r="L423" s="342"/>
      <c r="M423" s="342"/>
      <c r="N423" s="339"/>
      <c r="O423" s="339">
        <v>3195000</v>
      </c>
      <c r="P423" s="341" t="s">
        <v>3277</v>
      </c>
      <c r="Q423" s="340" t="s">
        <v>3087</v>
      </c>
    </row>
    <row r="424" spans="2:17">
      <c r="B424" s="337" t="s">
        <v>3527</v>
      </c>
      <c r="C424" s="337"/>
      <c r="D424" s="337" t="s">
        <v>2109</v>
      </c>
      <c r="E424" s="337" t="s">
        <v>3092</v>
      </c>
      <c r="F424" s="338">
        <v>44592</v>
      </c>
      <c r="G424" s="339">
        <v>30000</v>
      </c>
      <c r="H424" s="339">
        <v>0</v>
      </c>
      <c r="I424" s="340" t="s">
        <v>3084</v>
      </c>
      <c r="J424" s="341" t="s">
        <v>3226</v>
      </c>
      <c r="K424" s="342"/>
      <c r="L424" s="342"/>
      <c r="M424" s="342"/>
      <c r="N424" s="339"/>
      <c r="O424" s="339">
        <v>3195000</v>
      </c>
      <c r="P424" s="341" t="s">
        <v>3277</v>
      </c>
      <c r="Q424" s="340" t="s">
        <v>3087</v>
      </c>
    </row>
    <row r="425" spans="2:17">
      <c r="B425" s="337" t="s">
        <v>3528</v>
      </c>
      <c r="C425" s="337"/>
      <c r="D425" s="337" t="s">
        <v>2109</v>
      </c>
      <c r="E425" s="337" t="s">
        <v>3092</v>
      </c>
      <c r="F425" s="338">
        <v>44592</v>
      </c>
      <c r="G425" s="339">
        <v>30000</v>
      </c>
      <c r="H425" s="339">
        <v>0</v>
      </c>
      <c r="I425" s="340" t="s">
        <v>3084</v>
      </c>
      <c r="J425" s="341" t="s">
        <v>3226</v>
      </c>
      <c r="K425" s="342"/>
      <c r="L425" s="342"/>
      <c r="M425" s="342"/>
      <c r="N425" s="339"/>
      <c r="O425" s="339">
        <v>3195000</v>
      </c>
      <c r="P425" s="341" t="s">
        <v>3277</v>
      </c>
      <c r="Q425" s="340" t="s">
        <v>3087</v>
      </c>
    </row>
    <row r="426" spans="2:17">
      <c r="B426" s="337" t="s">
        <v>3529</v>
      </c>
      <c r="C426" s="337"/>
      <c r="D426" s="337" t="s">
        <v>2109</v>
      </c>
      <c r="E426" s="337" t="s">
        <v>3092</v>
      </c>
      <c r="F426" s="338">
        <v>44592</v>
      </c>
      <c r="G426" s="339">
        <v>30000</v>
      </c>
      <c r="H426" s="339">
        <v>0</v>
      </c>
      <c r="I426" s="340" t="s">
        <v>3084</v>
      </c>
      <c r="J426" s="341" t="s">
        <v>3226</v>
      </c>
      <c r="K426" s="342"/>
      <c r="L426" s="342"/>
      <c r="M426" s="342"/>
      <c r="N426" s="339"/>
      <c r="O426" s="339">
        <v>3195000</v>
      </c>
      <c r="P426" s="341" t="s">
        <v>3277</v>
      </c>
      <c r="Q426" s="340" t="s">
        <v>3087</v>
      </c>
    </row>
    <row r="427" spans="2:17">
      <c r="B427" s="337" t="s">
        <v>3530</v>
      </c>
      <c r="C427" s="337"/>
      <c r="D427" s="337" t="s">
        <v>2109</v>
      </c>
      <c r="E427" s="337" t="s">
        <v>3092</v>
      </c>
      <c r="F427" s="338">
        <v>44592</v>
      </c>
      <c r="G427" s="339">
        <v>30000</v>
      </c>
      <c r="H427" s="339">
        <v>0</v>
      </c>
      <c r="I427" s="340" t="s">
        <v>3084</v>
      </c>
      <c r="J427" s="341" t="s">
        <v>3226</v>
      </c>
      <c r="K427" s="342"/>
      <c r="L427" s="342"/>
      <c r="M427" s="342"/>
      <c r="N427" s="339"/>
      <c r="O427" s="339">
        <v>3195000</v>
      </c>
      <c r="P427" s="341" t="s">
        <v>3277</v>
      </c>
      <c r="Q427" s="340" t="s">
        <v>3087</v>
      </c>
    </row>
    <row r="428" spans="2:17">
      <c r="B428" s="337" t="s">
        <v>3531</v>
      </c>
      <c r="C428" s="337"/>
      <c r="D428" s="337" t="s">
        <v>2109</v>
      </c>
      <c r="E428" s="337" t="s">
        <v>3092</v>
      </c>
      <c r="F428" s="338">
        <v>44592</v>
      </c>
      <c r="G428" s="339">
        <v>30000</v>
      </c>
      <c r="H428" s="339">
        <v>0</v>
      </c>
      <c r="I428" s="340" t="s">
        <v>3084</v>
      </c>
      <c r="J428" s="341" t="s">
        <v>3226</v>
      </c>
      <c r="K428" s="342"/>
      <c r="L428" s="342"/>
      <c r="M428" s="342"/>
      <c r="N428" s="339"/>
      <c r="O428" s="339">
        <v>3195000</v>
      </c>
      <c r="P428" s="341" t="s">
        <v>3277</v>
      </c>
      <c r="Q428" s="340" t="s">
        <v>3087</v>
      </c>
    </row>
    <row r="429" spans="2:17">
      <c r="B429" s="337" t="s">
        <v>3532</v>
      </c>
      <c r="C429" s="337"/>
      <c r="D429" s="337" t="s">
        <v>2109</v>
      </c>
      <c r="E429" s="337" t="s">
        <v>3092</v>
      </c>
      <c r="F429" s="338">
        <v>44592</v>
      </c>
      <c r="G429" s="339">
        <v>30000</v>
      </c>
      <c r="H429" s="339">
        <v>0</v>
      </c>
      <c r="I429" s="340" t="s">
        <v>3084</v>
      </c>
      <c r="J429" s="341" t="s">
        <v>3226</v>
      </c>
      <c r="K429" s="342"/>
      <c r="L429" s="342"/>
      <c r="M429" s="342"/>
      <c r="N429" s="339"/>
      <c r="O429" s="339">
        <v>3195000</v>
      </c>
      <c r="P429" s="341" t="s">
        <v>3277</v>
      </c>
      <c r="Q429" s="340" t="s">
        <v>3087</v>
      </c>
    </row>
    <row r="430" spans="2:17">
      <c r="B430" s="337" t="s">
        <v>3533</v>
      </c>
      <c r="C430" s="337"/>
      <c r="D430" s="337" t="s">
        <v>2109</v>
      </c>
      <c r="E430" s="337" t="s">
        <v>3092</v>
      </c>
      <c r="F430" s="338">
        <v>44592</v>
      </c>
      <c r="G430" s="339">
        <v>30000</v>
      </c>
      <c r="H430" s="339">
        <v>0</v>
      </c>
      <c r="I430" s="340" t="s">
        <v>3084</v>
      </c>
      <c r="J430" s="341" t="s">
        <v>3226</v>
      </c>
      <c r="K430" s="342"/>
      <c r="L430" s="342"/>
      <c r="M430" s="342"/>
      <c r="N430" s="339"/>
      <c r="O430" s="339">
        <v>3195000</v>
      </c>
      <c r="P430" s="341" t="s">
        <v>3277</v>
      </c>
      <c r="Q430" s="340" t="s">
        <v>3087</v>
      </c>
    </row>
    <row r="431" spans="2:17">
      <c r="B431" s="337" t="s">
        <v>3534</v>
      </c>
      <c r="C431" s="337"/>
      <c r="D431" s="337" t="s">
        <v>2109</v>
      </c>
      <c r="E431" s="337" t="s">
        <v>3092</v>
      </c>
      <c r="F431" s="338">
        <v>44592</v>
      </c>
      <c r="G431" s="339">
        <v>30000</v>
      </c>
      <c r="H431" s="339">
        <v>0</v>
      </c>
      <c r="I431" s="340" t="s">
        <v>3084</v>
      </c>
      <c r="J431" s="341" t="s">
        <v>3226</v>
      </c>
      <c r="K431" s="342"/>
      <c r="L431" s="342"/>
      <c r="M431" s="342"/>
      <c r="N431" s="339"/>
      <c r="O431" s="339">
        <v>3195000</v>
      </c>
      <c r="P431" s="341" t="s">
        <v>3277</v>
      </c>
      <c r="Q431" s="340" t="s">
        <v>3087</v>
      </c>
    </row>
    <row r="432" spans="2:17">
      <c r="B432" s="337" t="s">
        <v>3535</v>
      </c>
      <c r="C432" s="337"/>
      <c r="D432" s="337" t="s">
        <v>2109</v>
      </c>
      <c r="E432" s="337" t="s">
        <v>3092</v>
      </c>
      <c r="F432" s="338">
        <v>44592</v>
      </c>
      <c r="G432" s="339">
        <v>30000</v>
      </c>
      <c r="H432" s="339">
        <v>0</v>
      </c>
      <c r="I432" s="340" t="s">
        <v>3084</v>
      </c>
      <c r="J432" s="341" t="s">
        <v>3226</v>
      </c>
      <c r="K432" s="342"/>
      <c r="L432" s="342"/>
      <c r="M432" s="342"/>
      <c r="N432" s="339"/>
      <c r="O432" s="339">
        <v>3195000</v>
      </c>
      <c r="P432" s="341" t="s">
        <v>3277</v>
      </c>
      <c r="Q432" s="340" t="s">
        <v>3087</v>
      </c>
    </row>
    <row r="433" spans="2:17">
      <c r="B433" s="337" t="s">
        <v>3536</v>
      </c>
      <c r="C433" s="337"/>
      <c r="D433" s="337" t="s">
        <v>2109</v>
      </c>
      <c r="E433" s="337" t="s">
        <v>3092</v>
      </c>
      <c r="F433" s="338">
        <v>44592</v>
      </c>
      <c r="G433" s="339">
        <v>30000</v>
      </c>
      <c r="H433" s="339">
        <v>0</v>
      </c>
      <c r="I433" s="340" t="s">
        <v>3084</v>
      </c>
      <c r="J433" s="341" t="s">
        <v>3226</v>
      </c>
      <c r="K433" s="342"/>
      <c r="L433" s="342"/>
      <c r="M433" s="342"/>
      <c r="N433" s="339"/>
      <c r="O433" s="339">
        <v>3195000</v>
      </c>
      <c r="P433" s="341" t="s">
        <v>3277</v>
      </c>
      <c r="Q433" s="340" t="s">
        <v>3087</v>
      </c>
    </row>
    <row r="434" spans="2:17">
      <c r="B434" s="337" t="s">
        <v>3537</v>
      </c>
      <c r="C434" s="337"/>
      <c r="D434" s="337" t="s">
        <v>2109</v>
      </c>
      <c r="E434" s="337" t="s">
        <v>3092</v>
      </c>
      <c r="F434" s="338">
        <v>44592</v>
      </c>
      <c r="G434" s="339">
        <v>30000</v>
      </c>
      <c r="H434" s="339">
        <v>0</v>
      </c>
      <c r="I434" s="340" t="s">
        <v>3084</v>
      </c>
      <c r="J434" s="341" t="s">
        <v>3226</v>
      </c>
      <c r="K434" s="342"/>
      <c r="L434" s="342"/>
      <c r="M434" s="342"/>
      <c r="N434" s="339"/>
      <c r="O434" s="339">
        <v>3195000</v>
      </c>
      <c r="P434" s="341" t="s">
        <v>3277</v>
      </c>
      <c r="Q434" s="340" t="s">
        <v>3087</v>
      </c>
    </row>
    <row r="435" spans="2:17">
      <c r="B435" s="337" t="s">
        <v>3538</v>
      </c>
      <c r="C435" s="337"/>
      <c r="D435" s="337" t="s">
        <v>2109</v>
      </c>
      <c r="E435" s="337" t="s">
        <v>3092</v>
      </c>
      <c r="F435" s="338">
        <v>44592</v>
      </c>
      <c r="G435" s="339">
        <v>30000</v>
      </c>
      <c r="H435" s="339">
        <v>0</v>
      </c>
      <c r="I435" s="340" t="s">
        <v>3084</v>
      </c>
      <c r="J435" s="341" t="s">
        <v>3226</v>
      </c>
      <c r="K435" s="342"/>
      <c r="L435" s="342"/>
      <c r="M435" s="342"/>
      <c r="N435" s="339"/>
      <c r="O435" s="339">
        <v>3195000</v>
      </c>
      <c r="P435" s="341" t="s">
        <v>3277</v>
      </c>
      <c r="Q435" s="340" t="s">
        <v>3087</v>
      </c>
    </row>
    <row r="436" spans="2:17">
      <c r="B436" s="337" t="s">
        <v>3539</v>
      </c>
      <c r="C436" s="337"/>
      <c r="D436" s="337" t="s">
        <v>2109</v>
      </c>
      <c r="E436" s="337" t="s">
        <v>3092</v>
      </c>
      <c r="F436" s="338">
        <v>44592</v>
      </c>
      <c r="G436" s="339">
        <v>30000</v>
      </c>
      <c r="H436" s="339">
        <v>0</v>
      </c>
      <c r="I436" s="340" t="s">
        <v>3084</v>
      </c>
      <c r="J436" s="341" t="s">
        <v>3226</v>
      </c>
      <c r="K436" s="342"/>
      <c r="L436" s="342"/>
      <c r="M436" s="342"/>
      <c r="N436" s="339"/>
      <c r="O436" s="339">
        <v>3195000</v>
      </c>
      <c r="P436" s="341" t="s">
        <v>3277</v>
      </c>
      <c r="Q436" s="340" t="s">
        <v>3087</v>
      </c>
    </row>
    <row r="437" spans="2:17">
      <c r="B437" s="337" t="s">
        <v>3540</v>
      </c>
      <c r="C437" s="337"/>
      <c r="D437" s="337" t="s">
        <v>2109</v>
      </c>
      <c r="E437" s="337" t="s">
        <v>3092</v>
      </c>
      <c r="F437" s="338">
        <v>44592</v>
      </c>
      <c r="G437" s="339">
        <v>30000</v>
      </c>
      <c r="H437" s="339">
        <v>0</v>
      </c>
      <c r="I437" s="340" t="s">
        <v>3084</v>
      </c>
      <c r="J437" s="341" t="s">
        <v>3226</v>
      </c>
      <c r="K437" s="342"/>
      <c r="L437" s="342"/>
      <c r="M437" s="342"/>
      <c r="N437" s="339"/>
      <c r="O437" s="339">
        <v>3195000</v>
      </c>
      <c r="P437" s="341" t="s">
        <v>3277</v>
      </c>
      <c r="Q437" s="340" t="s">
        <v>3087</v>
      </c>
    </row>
    <row r="438" spans="2:17">
      <c r="B438" s="337" t="s">
        <v>3541</v>
      </c>
      <c r="C438" s="337"/>
      <c r="D438" s="337" t="s">
        <v>2109</v>
      </c>
      <c r="E438" s="337" t="s">
        <v>3092</v>
      </c>
      <c r="F438" s="338">
        <v>44592</v>
      </c>
      <c r="G438" s="339">
        <v>30000</v>
      </c>
      <c r="H438" s="339">
        <v>0</v>
      </c>
      <c r="I438" s="340" t="s">
        <v>3084</v>
      </c>
      <c r="J438" s="341" t="s">
        <v>3226</v>
      </c>
      <c r="K438" s="342"/>
      <c r="L438" s="342"/>
      <c r="M438" s="342"/>
      <c r="N438" s="339"/>
      <c r="O438" s="339">
        <v>2100000</v>
      </c>
      <c r="P438" s="341" t="s">
        <v>3281</v>
      </c>
      <c r="Q438" s="340" t="s">
        <v>3087</v>
      </c>
    </row>
    <row r="439" spans="2:17">
      <c r="B439" s="337" t="s">
        <v>3542</v>
      </c>
      <c r="C439" s="337"/>
      <c r="D439" s="337" t="s">
        <v>2109</v>
      </c>
      <c r="E439" s="337" t="s">
        <v>3092</v>
      </c>
      <c r="F439" s="338">
        <v>44592</v>
      </c>
      <c r="G439" s="339">
        <v>30000</v>
      </c>
      <c r="H439" s="339">
        <v>0</v>
      </c>
      <c r="I439" s="340" t="s">
        <v>3084</v>
      </c>
      <c r="J439" s="341" t="s">
        <v>3226</v>
      </c>
      <c r="K439" s="342"/>
      <c r="L439" s="342"/>
      <c r="M439" s="342"/>
      <c r="N439" s="339"/>
      <c r="O439" s="339">
        <v>2100000</v>
      </c>
      <c r="P439" s="341" t="s">
        <v>3281</v>
      </c>
      <c r="Q439" s="340" t="s">
        <v>3087</v>
      </c>
    </row>
    <row r="440" spans="2:17">
      <c r="B440" s="337" t="s">
        <v>3543</v>
      </c>
      <c r="C440" s="337"/>
      <c r="D440" s="337" t="s">
        <v>2109</v>
      </c>
      <c r="E440" s="337" t="s">
        <v>3092</v>
      </c>
      <c r="F440" s="338">
        <v>44592</v>
      </c>
      <c r="G440" s="339">
        <v>30000</v>
      </c>
      <c r="H440" s="339">
        <v>0</v>
      </c>
      <c r="I440" s="340" t="s">
        <v>3084</v>
      </c>
      <c r="J440" s="341" t="s">
        <v>3226</v>
      </c>
      <c r="K440" s="342"/>
      <c r="L440" s="342"/>
      <c r="M440" s="342"/>
      <c r="N440" s="339"/>
      <c r="O440" s="339">
        <v>2100000</v>
      </c>
      <c r="P440" s="341" t="s">
        <v>3281</v>
      </c>
      <c r="Q440" s="340" t="s">
        <v>3087</v>
      </c>
    </row>
    <row r="441" spans="2:17">
      <c r="B441" s="337" t="s">
        <v>3544</v>
      </c>
      <c r="C441" s="337"/>
      <c r="D441" s="337" t="s">
        <v>2109</v>
      </c>
      <c r="E441" s="337" t="s">
        <v>3092</v>
      </c>
      <c r="F441" s="338">
        <v>44592</v>
      </c>
      <c r="G441" s="339">
        <v>30000</v>
      </c>
      <c r="H441" s="339">
        <v>0</v>
      </c>
      <c r="I441" s="340" t="s">
        <v>3084</v>
      </c>
      <c r="J441" s="341" t="s">
        <v>3226</v>
      </c>
      <c r="K441" s="342"/>
      <c r="L441" s="342"/>
      <c r="M441" s="342"/>
      <c r="N441" s="339"/>
      <c r="O441" s="339">
        <v>2100000</v>
      </c>
      <c r="P441" s="341" t="s">
        <v>3281</v>
      </c>
      <c r="Q441" s="340" t="s">
        <v>3087</v>
      </c>
    </row>
    <row r="442" spans="2:17">
      <c r="B442" s="337" t="s">
        <v>3545</v>
      </c>
      <c r="C442" s="337"/>
      <c r="D442" s="337" t="s">
        <v>2109</v>
      </c>
      <c r="E442" s="337" t="s">
        <v>3092</v>
      </c>
      <c r="F442" s="338">
        <v>44592</v>
      </c>
      <c r="G442" s="339">
        <v>30000</v>
      </c>
      <c r="H442" s="339">
        <v>0</v>
      </c>
      <c r="I442" s="340" t="s">
        <v>3084</v>
      </c>
      <c r="J442" s="341" t="s">
        <v>3226</v>
      </c>
      <c r="K442" s="342"/>
      <c r="L442" s="342"/>
      <c r="M442" s="342"/>
      <c r="N442" s="339"/>
      <c r="O442" s="339">
        <v>2100000</v>
      </c>
      <c r="P442" s="341" t="s">
        <v>3281</v>
      </c>
      <c r="Q442" s="340" t="s">
        <v>3087</v>
      </c>
    </row>
    <row r="443" spans="2:17">
      <c r="B443" s="337" t="s">
        <v>3546</v>
      </c>
      <c r="C443" s="337"/>
      <c r="D443" s="337" t="s">
        <v>2109</v>
      </c>
      <c r="E443" s="337" t="s">
        <v>3092</v>
      </c>
      <c r="F443" s="338">
        <v>44592</v>
      </c>
      <c r="G443" s="339">
        <v>30000</v>
      </c>
      <c r="H443" s="339">
        <v>0</v>
      </c>
      <c r="I443" s="340" t="s">
        <v>3084</v>
      </c>
      <c r="J443" s="341" t="s">
        <v>3226</v>
      </c>
      <c r="K443" s="342"/>
      <c r="L443" s="342"/>
      <c r="M443" s="342"/>
      <c r="N443" s="339"/>
      <c r="O443" s="339">
        <v>2100000</v>
      </c>
      <c r="P443" s="341" t="s">
        <v>3281</v>
      </c>
      <c r="Q443" s="340" t="s">
        <v>3087</v>
      </c>
    </row>
    <row r="444" spans="2:17">
      <c r="B444" s="337" t="s">
        <v>3547</v>
      </c>
      <c r="C444" s="337"/>
      <c r="D444" s="337" t="s">
        <v>2109</v>
      </c>
      <c r="E444" s="337" t="s">
        <v>3092</v>
      </c>
      <c r="F444" s="338">
        <v>44592</v>
      </c>
      <c r="G444" s="339">
        <v>30000</v>
      </c>
      <c r="H444" s="339">
        <v>0</v>
      </c>
      <c r="I444" s="340" t="s">
        <v>3084</v>
      </c>
      <c r="J444" s="341" t="s">
        <v>3226</v>
      </c>
      <c r="K444" s="342"/>
      <c r="L444" s="342"/>
      <c r="M444" s="342"/>
      <c r="N444" s="339"/>
      <c r="O444" s="339">
        <v>2100000</v>
      </c>
      <c r="P444" s="341" t="s">
        <v>3281</v>
      </c>
      <c r="Q444" s="340" t="s">
        <v>3087</v>
      </c>
    </row>
    <row r="445" spans="2:17">
      <c r="B445" s="337" t="s">
        <v>3548</v>
      </c>
      <c r="C445" s="337"/>
      <c r="D445" s="337" t="s">
        <v>2109</v>
      </c>
      <c r="E445" s="337" t="s">
        <v>3092</v>
      </c>
      <c r="F445" s="338">
        <v>44592</v>
      </c>
      <c r="G445" s="339">
        <v>30000</v>
      </c>
      <c r="H445" s="339">
        <v>0</v>
      </c>
      <c r="I445" s="340" t="s">
        <v>3084</v>
      </c>
      <c r="J445" s="341" t="s">
        <v>3226</v>
      </c>
      <c r="K445" s="342"/>
      <c r="L445" s="342"/>
      <c r="M445" s="342"/>
      <c r="N445" s="339"/>
      <c r="O445" s="339">
        <v>2100000</v>
      </c>
      <c r="P445" s="341" t="s">
        <v>3281</v>
      </c>
      <c r="Q445" s="340" t="s">
        <v>3087</v>
      </c>
    </row>
    <row r="446" spans="2:17">
      <c r="B446" s="337" t="s">
        <v>3549</v>
      </c>
      <c r="C446" s="337"/>
      <c r="D446" s="337" t="s">
        <v>2109</v>
      </c>
      <c r="E446" s="337" t="s">
        <v>3092</v>
      </c>
      <c r="F446" s="338">
        <v>44592</v>
      </c>
      <c r="G446" s="339">
        <v>30000</v>
      </c>
      <c r="H446" s="339">
        <v>0</v>
      </c>
      <c r="I446" s="340" t="s">
        <v>3084</v>
      </c>
      <c r="J446" s="341" t="s">
        <v>3226</v>
      </c>
      <c r="K446" s="342"/>
      <c r="L446" s="342"/>
      <c r="M446" s="342"/>
      <c r="N446" s="339"/>
      <c r="O446" s="339">
        <v>2100000</v>
      </c>
      <c r="P446" s="341" t="s">
        <v>3281</v>
      </c>
      <c r="Q446" s="340" t="s">
        <v>3087</v>
      </c>
    </row>
    <row r="447" spans="2:17">
      <c r="B447" s="337" t="s">
        <v>3550</v>
      </c>
      <c r="C447" s="337"/>
      <c r="D447" s="337" t="s">
        <v>2109</v>
      </c>
      <c r="E447" s="337" t="s">
        <v>3092</v>
      </c>
      <c r="F447" s="338">
        <v>44592</v>
      </c>
      <c r="G447" s="339">
        <v>30000</v>
      </c>
      <c r="H447" s="339">
        <v>0</v>
      </c>
      <c r="I447" s="340" t="s">
        <v>3084</v>
      </c>
      <c r="J447" s="341" t="s">
        <v>3226</v>
      </c>
      <c r="K447" s="342"/>
      <c r="L447" s="342"/>
      <c r="M447" s="342"/>
      <c r="N447" s="339"/>
      <c r="O447" s="339">
        <v>2100000</v>
      </c>
      <c r="P447" s="341" t="s">
        <v>3281</v>
      </c>
      <c r="Q447" s="340" t="s">
        <v>3087</v>
      </c>
    </row>
    <row r="448" spans="2:17">
      <c r="B448" s="337" t="s">
        <v>3551</v>
      </c>
      <c r="C448" s="337"/>
      <c r="D448" s="337" t="s">
        <v>2109</v>
      </c>
      <c r="E448" s="337" t="s">
        <v>3092</v>
      </c>
      <c r="F448" s="338">
        <v>44592</v>
      </c>
      <c r="G448" s="339">
        <v>30000</v>
      </c>
      <c r="H448" s="339">
        <v>0</v>
      </c>
      <c r="I448" s="340" t="s">
        <v>3084</v>
      </c>
      <c r="J448" s="341" t="s">
        <v>3226</v>
      </c>
      <c r="K448" s="342"/>
      <c r="L448" s="342"/>
      <c r="M448" s="342"/>
      <c r="N448" s="339"/>
      <c r="O448" s="339">
        <v>2100000</v>
      </c>
      <c r="P448" s="341" t="s">
        <v>3281</v>
      </c>
      <c r="Q448" s="340" t="s">
        <v>3087</v>
      </c>
    </row>
    <row r="449" spans="2:17">
      <c r="B449" s="337" t="s">
        <v>3552</v>
      </c>
      <c r="C449" s="337"/>
      <c r="D449" s="337" t="s">
        <v>2109</v>
      </c>
      <c r="E449" s="337" t="s">
        <v>3092</v>
      </c>
      <c r="F449" s="338">
        <v>44592</v>
      </c>
      <c r="G449" s="339">
        <v>30000</v>
      </c>
      <c r="H449" s="339">
        <v>0</v>
      </c>
      <c r="I449" s="340" t="s">
        <v>3084</v>
      </c>
      <c r="J449" s="341" t="s">
        <v>3226</v>
      </c>
      <c r="K449" s="342"/>
      <c r="L449" s="342"/>
      <c r="M449" s="342"/>
      <c r="N449" s="339"/>
      <c r="O449" s="339">
        <v>2100000</v>
      </c>
      <c r="P449" s="341" t="s">
        <v>3281</v>
      </c>
      <c r="Q449" s="340" t="s">
        <v>3087</v>
      </c>
    </row>
    <row r="450" spans="2:17">
      <c r="B450" s="337" t="s">
        <v>3553</v>
      </c>
      <c r="C450" s="337"/>
      <c r="D450" s="337" t="s">
        <v>2109</v>
      </c>
      <c r="E450" s="337" t="s">
        <v>3092</v>
      </c>
      <c r="F450" s="338">
        <v>44593</v>
      </c>
      <c r="G450" s="339">
        <v>30000</v>
      </c>
      <c r="H450" s="339">
        <v>0</v>
      </c>
      <c r="I450" s="340" t="s">
        <v>3084</v>
      </c>
      <c r="J450" s="341" t="s">
        <v>3226</v>
      </c>
      <c r="K450" s="342"/>
      <c r="L450" s="342"/>
      <c r="M450" s="342"/>
      <c r="N450" s="339"/>
      <c r="O450" s="339">
        <v>3195000</v>
      </c>
      <c r="P450" s="341" t="s">
        <v>3277</v>
      </c>
      <c r="Q450" s="340" t="s">
        <v>3087</v>
      </c>
    </row>
    <row r="451" spans="2:17">
      <c r="B451" s="337" t="s">
        <v>3554</v>
      </c>
      <c r="C451" s="337"/>
      <c r="D451" s="337" t="s">
        <v>2109</v>
      </c>
      <c r="E451" s="337" t="s">
        <v>3092</v>
      </c>
      <c r="F451" s="338">
        <v>44593</v>
      </c>
      <c r="G451" s="339">
        <v>30000</v>
      </c>
      <c r="H451" s="339">
        <v>0</v>
      </c>
      <c r="I451" s="340" t="s">
        <v>3084</v>
      </c>
      <c r="J451" s="341" t="s">
        <v>3226</v>
      </c>
      <c r="K451" s="342"/>
      <c r="L451" s="342"/>
      <c r="M451" s="342"/>
      <c r="N451" s="339"/>
      <c r="O451" s="339">
        <v>3195000</v>
      </c>
      <c r="P451" s="341" t="s">
        <v>3277</v>
      </c>
      <c r="Q451" s="340" t="s">
        <v>3087</v>
      </c>
    </row>
    <row r="452" spans="2:17">
      <c r="B452" s="337" t="s">
        <v>3555</v>
      </c>
      <c r="C452" s="337"/>
      <c r="D452" s="337" t="s">
        <v>2109</v>
      </c>
      <c r="E452" s="337" t="s">
        <v>3092</v>
      </c>
      <c r="F452" s="338">
        <v>44593</v>
      </c>
      <c r="G452" s="339">
        <v>30000</v>
      </c>
      <c r="H452" s="339">
        <v>0</v>
      </c>
      <c r="I452" s="340" t="s">
        <v>3084</v>
      </c>
      <c r="J452" s="341" t="s">
        <v>3226</v>
      </c>
      <c r="K452" s="342"/>
      <c r="L452" s="342"/>
      <c r="M452" s="342"/>
      <c r="N452" s="339"/>
      <c r="O452" s="339">
        <v>3195000</v>
      </c>
      <c r="P452" s="341" t="s">
        <v>3277</v>
      </c>
      <c r="Q452" s="340" t="s">
        <v>3087</v>
      </c>
    </row>
    <row r="453" spans="2:17">
      <c r="B453" s="337" t="s">
        <v>3556</v>
      </c>
      <c r="C453" s="337"/>
      <c r="D453" s="337" t="s">
        <v>2109</v>
      </c>
      <c r="E453" s="337" t="s">
        <v>3092</v>
      </c>
      <c r="F453" s="338">
        <v>44593</v>
      </c>
      <c r="G453" s="339">
        <v>30000</v>
      </c>
      <c r="H453" s="339">
        <v>0</v>
      </c>
      <c r="I453" s="340" t="s">
        <v>3084</v>
      </c>
      <c r="J453" s="341" t="s">
        <v>3226</v>
      </c>
      <c r="K453" s="342"/>
      <c r="L453" s="342"/>
      <c r="M453" s="342"/>
      <c r="N453" s="339"/>
      <c r="O453" s="339">
        <v>3195000</v>
      </c>
      <c r="P453" s="341" t="s">
        <v>3277</v>
      </c>
      <c r="Q453" s="340" t="s">
        <v>3087</v>
      </c>
    </row>
    <row r="454" spans="2:17">
      <c r="B454" s="337" t="s">
        <v>3557</v>
      </c>
      <c r="C454" s="337"/>
      <c r="D454" s="337" t="s">
        <v>2109</v>
      </c>
      <c r="E454" s="337" t="s">
        <v>3092</v>
      </c>
      <c r="F454" s="338">
        <v>44593</v>
      </c>
      <c r="G454" s="339">
        <v>30000</v>
      </c>
      <c r="H454" s="339">
        <v>0</v>
      </c>
      <c r="I454" s="340" t="s">
        <v>3084</v>
      </c>
      <c r="J454" s="341" t="s">
        <v>3226</v>
      </c>
      <c r="K454" s="342"/>
      <c r="L454" s="342"/>
      <c r="M454" s="342"/>
      <c r="N454" s="339"/>
      <c r="O454" s="339">
        <v>3195000</v>
      </c>
      <c r="P454" s="341" t="s">
        <v>3277</v>
      </c>
      <c r="Q454" s="340" t="s">
        <v>3087</v>
      </c>
    </row>
    <row r="455" spans="2:17">
      <c r="B455" s="337" t="s">
        <v>3558</v>
      </c>
      <c r="C455" s="337"/>
      <c r="D455" s="337" t="s">
        <v>2109</v>
      </c>
      <c r="E455" s="337" t="s">
        <v>3092</v>
      </c>
      <c r="F455" s="338">
        <v>44593</v>
      </c>
      <c r="G455" s="339">
        <v>30000</v>
      </c>
      <c r="H455" s="339">
        <v>0</v>
      </c>
      <c r="I455" s="340" t="s">
        <v>3084</v>
      </c>
      <c r="J455" s="341" t="s">
        <v>3226</v>
      </c>
      <c r="K455" s="342"/>
      <c r="L455" s="342"/>
      <c r="M455" s="342"/>
      <c r="N455" s="339"/>
      <c r="O455" s="339">
        <v>3195000</v>
      </c>
      <c r="P455" s="341" t="s">
        <v>3277</v>
      </c>
      <c r="Q455" s="340" t="s">
        <v>3087</v>
      </c>
    </row>
    <row r="456" spans="2:17">
      <c r="B456" s="337" t="s">
        <v>3559</v>
      </c>
      <c r="C456" s="337"/>
      <c r="D456" s="337" t="s">
        <v>2109</v>
      </c>
      <c r="E456" s="337" t="s">
        <v>3092</v>
      </c>
      <c r="F456" s="338">
        <v>44593</v>
      </c>
      <c r="G456" s="339">
        <v>30000</v>
      </c>
      <c r="H456" s="339">
        <v>0</v>
      </c>
      <c r="I456" s="340" t="s">
        <v>3084</v>
      </c>
      <c r="J456" s="341" t="s">
        <v>3226</v>
      </c>
      <c r="K456" s="342"/>
      <c r="L456" s="342"/>
      <c r="M456" s="342"/>
      <c r="N456" s="339"/>
      <c r="O456" s="339">
        <v>3195000</v>
      </c>
      <c r="P456" s="341" t="s">
        <v>3277</v>
      </c>
      <c r="Q456" s="340" t="s">
        <v>3087</v>
      </c>
    </row>
    <row r="457" spans="2:17">
      <c r="B457" s="337" t="s">
        <v>3560</v>
      </c>
      <c r="C457" s="337"/>
      <c r="D457" s="337" t="s">
        <v>2109</v>
      </c>
      <c r="E457" s="337" t="s">
        <v>3092</v>
      </c>
      <c r="F457" s="338">
        <v>44593</v>
      </c>
      <c r="G457" s="339">
        <v>30000</v>
      </c>
      <c r="H457" s="339">
        <v>0</v>
      </c>
      <c r="I457" s="340" t="s">
        <v>3084</v>
      </c>
      <c r="J457" s="341" t="s">
        <v>3226</v>
      </c>
      <c r="K457" s="342"/>
      <c r="L457" s="342"/>
      <c r="M457" s="342"/>
      <c r="N457" s="339"/>
      <c r="O457" s="339">
        <v>3195000</v>
      </c>
      <c r="P457" s="341" t="s">
        <v>3277</v>
      </c>
      <c r="Q457" s="340" t="s">
        <v>3087</v>
      </c>
    </row>
    <row r="458" spans="2:17">
      <c r="B458" s="337" t="s">
        <v>3561</v>
      </c>
      <c r="C458" s="337"/>
      <c r="D458" s="337" t="s">
        <v>2109</v>
      </c>
      <c r="E458" s="337" t="s">
        <v>3092</v>
      </c>
      <c r="F458" s="338">
        <v>44593</v>
      </c>
      <c r="G458" s="339">
        <v>30000</v>
      </c>
      <c r="H458" s="339">
        <v>0</v>
      </c>
      <c r="I458" s="340" t="s">
        <v>3084</v>
      </c>
      <c r="J458" s="341" t="s">
        <v>3226</v>
      </c>
      <c r="K458" s="342"/>
      <c r="L458" s="342"/>
      <c r="M458" s="342"/>
      <c r="N458" s="339"/>
      <c r="O458" s="339">
        <v>3195000</v>
      </c>
      <c r="P458" s="341" t="s">
        <v>3277</v>
      </c>
      <c r="Q458" s="340" t="s">
        <v>3087</v>
      </c>
    </row>
    <row r="459" spans="2:17">
      <c r="B459" s="337" t="s">
        <v>3562</v>
      </c>
      <c r="C459" s="337"/>
      <c r="D459" s="337" t="s">
        <v>2109</v>
      </c>
      <c r="E459" s="337" t="s">
        <v>3092</v>
      </c>
      <c r="F459" s="338">
        <v>44593</v>
      </c>
      <c r="G459" s="339">
        <v>30000</v>
      </c>
      <c r="H459" s="339">
        <v>0</v>
      </c>
      <c r="I459" s="340" t="s">
        <v>3084</v>
      </c>
      <c r="J459" s="341" t="s">
        <v>3226</v>
      </c>
      <c r="K459" s="342"/>
      <c r="L459" s="342"/>
      <c r="M459" s="342"/>
      <c r="N459" s="339"/>
      <c r="O459" s="339">
        <v>2100000</v>
      </c>
      <c r="P459" s="341" t="s">
        <v>3281</v>
      </c>
      <c r="Q459" s="340" t="s">
        <v>3087</v>
      </c>
    </row>
    <row r="460" spans="2:17">
      <c r="B460" s="337" t="s">
        <v>3563</v>
      </c>
      <c r="C460" s="337"/>
      <c r="D460" s="337" t="s">
        <v>2109</v>
      </c>
      <c r="E460" s="337" t="s">
        <v>3092</v>
      </c>
      <c r="F460" s="338">
        <v>44593</v>
      </c>
      <c r="G460" s="339">
        <v>30000</v>
      </c>
      <c r="H460" s="339">
        <v>0</v>
      </c>
      <c r="I460" s="340" t="s">
        <v>3084</v>
      </c>
      <c r="J460" s="341" t="s">
        <v>3226</v>
      </c>
      <c r="K460" s="342"/>
      <c r="L460" s="342"/>
      <c r="M460" s="342"/>
      <c r="N460" s="339"/>
      <c r="O460" s="339">
        <v>2100000</v>
      </c>
      <c r="P460" s="341" t="s">
        <v>3281</v>
      </c>
      <c r="Q460" s="340" t="s">
        <v>3087</v>
      </c>
    </row>
    <row r="461" spans="2:17">
      <c r="B461" s="337" t="s">
        <v>3564</v>
      </c>
      <c r="C461" s="337"/>
      <c r="D461" s="337" t="s">
        <v>2109</v>
      </c>
      <c r="E461" s="337" t="s">
        <v>3092</v>
      </c>
      <c r="F461" s="338">
        <v>44593</v>
      </c>
      <c r="G461" s="339">
        <v>26000</v>
      </c>
      <c r="H461" s="339">
        <v>0</v>
      </c>
      <c r="I461" s="340" t="s">
        <v>3084</v>
      </c>
      <c r="J461" s="341" t="s">
        <v>3226</v>
      </c>
      <c r="K461" s="342"/>
      <c r="L461" s="342"/>
      <c r="M461" s="342"/>
      <c r="N461" s="339"/>
      <c r="O461" s="339">
        <v>1820000</v>
      </c>
      <c r="P461" s="341" t="s">
        <v>3281</v>
      </c>
      <c r="Q461" s="340" t="s">
        <v>3087</v>
      </c>
    </row>
    <row r="462" spans="2:17">
      <c r="B462" s="337" t="s">
        <v>3565</v>
      </c>
      <c r="C462" s="337"/>
      <c r="D462" s="337" t="s">
        <v>2109</v>
      </c>
      <c r="E462" s="337" t="s">
        <v>3092</v>
      </c>
      <c r="F462" s="338">
        <v>44593</v>
      </c>
      <c r="G462" s="339">
        <v>26000</v>
      </c>
      <c r="H462" s="339">
        <v>0</v>
      </c>
      <c r="I462" s="340" t="s">
        <v>3084</v>
      </c>
      <c r="J462" s="341" t="s">
        <v>3226</v>
      </c>
      <c r="K462" s="342"/>
      <c r="L462" s="342"/>
      <c r="M462" s="342"/>
      <c r="N462" s="339"/>
      <c r="O462" s="339">
        <v>1820000</v>
      </c>
      <c r="P462" s="341" t="s">
        <v>3281</v>
      </c>
      <c r="Q462" s="340" t="s">
        <v>3087</v>
      </c>
    </row>
    <row r="463" spans="2:17">
      <c r="B463" s="337" t="s">
        <v>3566</v>
      </c>
      <c r="C463" s="337"/>
      <c r="D463" s="337" t="s">
        <v>2109</v>
      </c>
      <c r="E463" s="337" t="s">
        <v>3092</v>
      </c>
      <c r="F463" s="338">
        <v>44593</v>
      </c>
      <c r="G463" s="339">
        <v>26000</v>
      </c>
      <c r="H463" s="339">
        <v>0</v>
      </c>
      <c r="I463" s="340" t="s">
        <v>3084</v>
      </c>
      <c r="J463" s="341" t="s">
        <v>3226</v>
      </c>
      <c r="K463" s="342"/>
      <c r="L463" s="342"/>
      <c r="M463" s="342"/>
      <c r="N463" s="339"/>
      <c r="O463" s="339">
        <v>1820000</v>
      </c>
      <c r="P463" s="341" t="s">
        <v>3281</v>
      </c>
      <c r="Q463" s="340" t="s">
        <v>3087</v>
      </c>
    </row>
    <row r="464" spans="2:17">
      <c r="B464" s="337" t="s">
        <v>3567</v>
      </c>
      <c r="C464" s="337"/>
      <c r="D464" s="337" t="s">
        <v>2109</v>
      </c>
      <c r="E464" s="337" t="s">
        <v>3092</v>
      </c>
      <c r="F464" s="338">
        <v>44593</v>
      </c>
      <c r="G464" s="339">
        <v>26000</v>
      </c>
      <c r="H464" s="339">
        <v>0</v>
      </c>
      <c r="I464" s="340" t="s">
        <v>3084</v>
      </c>
      <c r="J464" s="341" t="s">
        <v>3226</v>
      </c>
      <c r="K464" s="342"/>
      <c r="L464" s="342"/>
      <c r="M464" s="342"/>
      <c r="N464" s="339"/>
      <c r="O464" s="339">
        <v>1820000</v>
      </c>
      <c r="P464" s="341" t="s">
        <v>3281</v>
      </c>
      <c r="Q464" s="340" t="s">
        <v>3087</v>
      </c>
    </row>
    <row r="465" spans="2:17">
      <c r="B465" s="337" t="s">
        <v>3568</v>
      </c>
      <c r="C465" s="337"/>
      <c r="D465" s="337" t="s">
        <v>2109</v>
      </c>
      <c r="E465" s="337" t="s">
        <v>3092</v>
      </c>
      <c r="F465" s="338">
        <v>44593</v>
      </c>
      <c r="G465" s="339">
        <v>26000</v>
      </c>
      <c r="H465" s="339">
        <v>0</v>
      </c>
      <c r="I465" s="340" t="s">
        <v>3084</v>
      </c>
      <c r="J465" s="341" t="s">
        <v>3226</v>
      </c>
      <c r="K465" s="342"/>
      <c r="L465" s="342"/>
      <c r="M465" s="342"/>
      <c r="N465" s="339"/>
      <c r="O465" s="339">
        <v>1820000</v>
      </c>
      <c r="P465" s="341" t="s">
        <v>3281</v>
      </c>
      <c r="Q465" s="340" t="s">
        <v>3087</v>
      </c>
    </row>
    <row r="466" spans="2:17">
      <c r="B466" s="337" t="s">
        <v>3569</v>
      </c>
      <c r="C466" s="337"/>
      <c r="D466" s="337" t="s">
        <v>2109</v>
      </c>
      <c r="E466" s="337" t="s">
        <v>3092</v>
      </c>
      <c r="F466" s="338">
        <v>44593</v>
      </c>
      <c r="G466" s="339">
        <v>26000</v>
      </c>
      <c r="H466" s="339">
        <v>0</v>
      </c>
      <c r="I466" s="340" t="s">
        <v>3084</v>
      </c>
      <c r="J466" s="341" t="s">
        <v>3226</v>
      </c>
      <c r="K466" s="342"/>
      <c r="L466" s="342"/>
      <c r="M466" s="342"/>
      <c r="N466" s="339"/>
      <c r="O466" s="339">
        <v>1820000</v>
      </c>
      <c r="P466" s="341" t="s">
        <v>3281</v>
      </c>
      <c r="Q466" s="340" t="s">
        <v>3087</v>
      </c>
    </row>
    <row r="467" spans="2:17">
      <c r="B467" s="337" t="s">
        <v>3570</v>
      </c>
      <c r="C467" s="337"/>
      <c r="D467" s="337" t="s">
        <v>2109</v>
      </c>
      <c r="E467" s="337" t="s">
        <v>3092</v>
      </c>
      <c r="F467" s="338">
        <v>44601</v>
      </c>
      <c r="G467" s="339">
        <v>30000</v>
      </c>
      <c r="H467" s="339">
        <v>0</v>
      </c>
      <c r="I467" s="340" t="s">
        <v>3084</v>
      </c>
      <c r="J467" s="341" t="s">
        <v>3226</v>
      </c>
      <c r="K467" s="342"/>
      <c r="L467" s="342"/>
      <c r="M467" s="342"/>
      <c r="N467" s="339"/>
      <c r="O467" s="339">
        <v>3195000</v>
      </c>
      <c r="P467" s="341" t="s">
        <v>3571</v>
      </c>
      <c r="Q467" s="340" t="s">
        <v>3087</v>
      </c>
    </row>
    <row r="468" spans="2:17">
      <c r="B468" s="337" t="s">
        <v>3572</v>
      </c>
      <c r="C468" s="337"/>
      <c r="D468" s="337" t="s">
        <v>2109</v>
      </c>
      <c r="E468" s="337" t="s">
        <v>3092</v>
      </c>
      <c r="F468" s="338">
        <v>44601</v>
      </c>
      <c r="G468" s="339">
        <v>30000</v>
      </c>
      <c r="H468" s="339">
        <v>0</v>
      </c>
      <c r="I468" s="340" t="s">
        <v>3084</v>
      </c>
      <c r="J468" s="341" t="s">
        <v>3226</v>
      </c>
      <c r="K468" s="342"/>
      <c r="L468" s="342"/>
      <c r="M468" s="342"/>
      <c r="N468" s="339"/>
      <c r="O468" s="339">
        <v>3195000</v>
      </c>
      <c r="P468" s="341" t="s">
        <v>3571</v>
      </c>
      <c r="Q468" s="340" t="s">
        <v>3087</v>
      </c>
    </row>
    <row r="469" spans="2:17">
      <c r="B469" s="337" t="s">
        <v>3573</v>
      </c>
      <c r="C469" s="337"/>
      <c r="D469" s="337" t="s">
        <v>2109</v>
      </c>
      <c r="E469" s="337" t="s">
        <v>3092</v>
      </c>
      <c r="F469" s="338">
        <v>44601</v>
      </c>
      <c r="G469" s="339">
        <v>30000</v>
      </c>
      <c r="H469" s="339">
        <v>0</v>
      </c>
      <c r="I469" s="340" t="s">
        <v>3084</v>
      </c>
      <c r="J469" s="341" t="s">
        <v>3226</v>
      </c>
      <c r="K469" s="342"/>
      <c r="L469" s="342"/>
      <c r="M469" s="342"/>
      <c r="N469" s="339"/>
      <c r="O469" s="339">
        <v>3195000</v>
      </c>
      <c r="P469" s="341" t="s">
        <v>3571</v>
      </c>
      <c r="Q469" s="340" t="s">
        <v>3087</v>
      </c>
    </row>
    <row r="470" spans="2:17">
      <c r="B470" s="337" t="s">
        <v>3574</v>
      </c>
      <c r="C470" s="337"/>
      <c r="D470" s="337" t="s">
        <v>2109</v>
      </c>
      <c r="E470" s="337" t="s">
        <v>3092</v>
      </c>
      <c r="F470" s="338">
        <v>44601</v>
      </c>
      <c r="G470" s="339">
        <v>30000</v>
      </c>
      <c r="H470" s="339">
        <v>0</v>
      </c>
      <c r="I470" s="340" t="s">
        <v>3084</v>
      </c>
      <c r="J470" s="341" t="s">
        <v>3226</v>
      </c>
      <c r="K470" s="342"/>
      <c r="L470" s="342"/>
      <c r="M470" s="342"/>
      <c r="N470" s="339"/>
      <c r="O470" s="339">
        <v>3195000</v>
      </c>
      <c r="P470" s="341" t="s">
        <v>3571</v>
      </c>
      <c r="Q470" s="340" t="s">
        <v>3087</v>
      </c>
    </row>
    <row r="471" spans="2:17">
      <c r="B471" s="337" t="s">
        <v>3575</v>
      </c>
      <c r="C471" s="337"/>
      <c r="D471" s="337" t="s">
        <v>2109</v>
      </c>
      <c r="E471" s="337" t="s">
        <v>3092</v>
      </c>
      <c r="F471" s="338">
        <v>44601</v>
      </c>
      <c r="G471" s="339">
        <v>30000</v>
      </c>
      <c r="H471" s="339">
        <v>0</v>
      </c>
      <c r="I471" s="340" t="s">
        <v>3084</v>
      </c>
      <c r="J471" s="341" t="s">
        <v>3226</v>
      </c>
      <c r="K471" s="342"/>
      <c r="L471" s="342"/>
      <c r="M471" s="342"/>
      <c r="N471" s="339"/>
      <c r="O471" s="339">
        <v>3195000</v>
      </c>
      <c r="P471" s="341" t="s">
        <v>3571</v>
      </c>
      <c r="Q471" s="340" t="s">
        <v>3087</v>
      </c>
    </row>
    <row r="472" spans="2:17">
      <c r="B472" s="337" t="s">
        <v>3576</v>
      </c>
      <c r="C472" s="337"/>
      <c r="D472" s="337" t="s">
        <v>2109</v>
      </c>
      <c r="E472" s="337" t="s">
        <v>3092</v>
      </c>
      <c r="F472" s="338">
        <v>44601</v>
      </c>
      <c r="G472" s="339">
        <v>30000</v>
      </c>
      <c r="H472" s="339">
        <v>0</v>
      </c>
      <c r="I472" s="340" t="s">
        <v>3084</v>
      </c>
      <c r="J472" s="341" t="s">
        <v>3226</v>
      </c>
      <c r="K472" s="342"/>
      <c r="L472" s="342"/>
      <c r="M472" s="342"/>
      <c r="N472" s="339"/>
      <c r="O472" s="339">
        <v>3195000</v>
      </c>
      <c r="P472" s="341" t="s">
        <v>3571</v>
      </c>
      <c r="Q472" s="340" t="s">
        <v>3087</v>
      </c>
    </row>
    <row r="473" spans="2:17">
      <c r="B473" s="337" t="s">
        <v>3577</v>
      </c>
      <c r="C473" s="337"/>
      <c r="D473" s="337" t="s">
        <v>2109</v>
      </c>
      <c r="E473" s="337" t="s">
        <v>3092</v>
      </c>
      <c r="F473" s="338">
        <v>44601</v>
      </c>
      <c r="G473" s="339">
        <v>30000</v>
      </c>
      <c r="H473" s="339">
        <v>0</v>
      </c>
      <c r="I473" s="340" t="s">
        <v>3084</v>
      </c>
      <c r="J473" s="341" t="s">
        <v>3226</v>
      </c>
      <c r="K473" s="342"/>
      <c r="L473" s="342"/>
      <c r="M473" s="342"/>
      <c r="N473" s="339"/>
      <c r="O473" s="339">
        <v>3195000</v>
      </c>
      <c r="P473" s="341" t="s">
        <v>3571</v>
      </c>
      <c r="Q473" s="340" t="s">
        <v>3087</v>
      </c>
    </row>
    <row r="474" spans="2:17">
      <c r="B474" s="337" t="s">
        <v>3578</v>
      </c>
      <c r="C474" s="337"/>
      <c r="D474" s="337" t="s">
        <v>2109</v>
      </c>
      <c r="E474" s="337" t="s">
        <v>3092</v>
      </c>
      <c r="F474" s="338">
        <v>44601</v>
      </c>
      <c r="G474" s="339">
        <v>30000</v>
      </c>
      <c r="H474" s="339">
        <v>0</v>
      </c>
      <c r="I474" s="340" t="s">
        <v>3084</v>
      </c>
      <c r="J474" s="341" t="s">
        <v>3226</v>
      </c>
      <c r="K474" s="342"/>
      <c r="L474" s="342"/>
      <c r="M474" s="342"/>
      <c r="N474" s="339"/>
      <c r="O474" s="339">
        <v>3195000</v>
      </c>
      <c r="P474" s="341" t="s">
        <v>3571</v>
      </c>
      <c r="Q474" s="340" t="s">
        <v>3087</v>
      </c>
    </row>
    <row r="475" spans="2:17">
      <c r="B475" s="337" t="s">
        <v>3579</v>
      </c>
      <c r="C475" s="337"/>
      <c r="D475" s="337" t="s">
        <v>2109</v>
      </c>
      <c r="E475" s="337" t="s">
        <v>3092</v>
      </c>
      <c r="F475" s="338">
        <v>44601</v>
      </c>
      <c r="G475" s="339">
        <v>30000</v>
      </c>
      <c r="H475" s="339">
        <v>0</v>
      </c>
      <c r="I475" s="340" t="s">
        <v>3084</v>
      </c>
      <c r="J475" s="341" t="s">
        <v>3226</v>
      </c>
      <c r="K475" s="342"/>
      <c r="L475" s="342"/>
      <c r="M475" s="342"/>
      <c r="N475" s="339"/>
      <c r="O475" s="339">
        <v>3195000</v>
      </c>
      <c r="P475" s="341" t="s">
        <v>3571</v>
      </c>
      <c r="Q475" s="340" t="s">
        <v>3087</v>
      </c>
    </row>
    <row r="476" spans="2:17">
      <c r="B476" s="337" t="s">
        <v>3580</v>
      </c>
      <c r="C476" s="337"/>
      <c r="D476" s="337" t="s">
        <v>2109</v>
      </c>
      <c r="E476" s="337" t="s">
        <v>3092</v>
      </c>
      <c r="F476" s="338">
        <v>44601</v>
      </c>
      <c r="G476" s="339">
        <v>30000</v>
      </c>
      <c r="H476" s="339">
        <v>0</v>
      </c>
      <c r="I476" s="340" t="s">
        <v>3084</v>
      </c>
      <c r="J476" s="341" t="s">
        <v>3226</v>
      </c>
      <c r="K476" s="342"/>
      <c r="L476" s="342"/>
      <c r="M476" s="342"/>
      <c r="N476" s="339"/>
      <c r="O476" s="339">
        <v>3195000</v>
      </c>
      <c r="P476" s="341" t="s">
        <v>3571</v>
      </c>
      <c r="Q476" s="340" t="s">
        <v>3087</v>
      </c>
    </row>
    <row r="477" spans="2:17">
      <c r="B477" s="337" t="s">
        <v>3581</v>
      </c>
      <c r="C477" s="337"/>
      <c r="D477" s="337" t="s">
        <v>2109</v>
      </c>
      <c r="E477" s="337" t="s">
        <v>3092</v>
      </c>
      <c r="F477" s="338">
        <v>44601</v>
      </c>
      <c r="G477" s="339">
        <v>30000</v>
      </c>
      <c r="H477" s="339">
        <v>0</v>
      </c>
      <c r="I477" s="340" t="s">
        <v>3084</v>
      </c>
      <c r="J477" s="341" t="s">
        <v>3226</v>
      </c>
      <c r="K477" s="342"/>
      <c r="L477" s="342"/>
      <c r="M477" s="342"/>
      <c r="N477" s="339"/>
      <c r="O477" s="339">
        <v>3195000</v>
      </c>
      <c r="P477" s="341" t="s">
        <v>3571</v>
      </c>
      <c r="Q477" s="340" t="s">
        <v>3087</v>
      </c>
    </row>
    <row r="478" spans="2:17">
      <c r="B478" s="337" t="s">
        <v>3582</v>
      </c>
      <c r="C478" s="337"/>
      <c r="D478" s="337" t="s">
        <v>2109</v>
      </c>
      <c r="E478" s="337" t="s">
        <v>3092</v>
      </c>
      <c r="F478" s="338">
        <v>44601</v>
      </c>
      <c r="G478" s="339">
        <v>30000</v>
      </c>
      <c r="H478" s="339">
        <v>0</v>
      </c>
      <c r="I478" s="340" t="s">
        <v>3084</v>
      </c>
      <c r="J478" s="341" t="s">
        <v>3226</v>
      </c>
      <c r="K478" s="342"/>
      <c r="L478" s="342"/>
      <c r="M478" s="342"/>
      <c r="N478" s="339"/>
      <c r="O478" s="339">
        <v>3195000</v>
      </c>
      <c r="P478" s="341" t="s">
        <v>3571</v>
      </c>
      <c r="Q478" s="340" t="s">
        <v>3087</v>
      </c>
    </row>
    <row r="479" spans="2:17">
      <c r="B479" s="337" t="s">
        <v>3583</v>
      </c>
      <c r="C479" s="337"/>
      <c r="D479" s="337" t="s">
        <v>2109</v>
      </c>
      <c r="E479" s="337" t="s">
        <v>3092</v>
      </c>
      <c r="F479" s="338">
        <v>44601</v>
      </c>
      <c r="G479" s="339">
        <v>30000</v>
      </c>
      <c r="H479" s="339">
        <v>0</v>
      </c>
      <c r="I479" s="340" t="s">
        <v>3084</v>
      </c>
      <c r="J479" s="341" t="s">
        <v>3226</v>
      </c>
      <c r="K479" s="342"/>
      <c r="L479" s="342"/>
      <c r="M479" s="342"/>
      <c r="N479" s="339"/>
      <c r="O479" s="339">
        <v>3195000</v>
      </c>
      <c r="P479" s="341" t="s">
        <v>3571</v>
      </c>
      <c r="Q479" s="340" t="s">
        <v>3087</v>
      </c>
    </row>
    <row r="480" spans="2:17">
      <c r="B480" s="337" t="s">
        <v>3584</v>
      </c>
      <c r="C480" s="337"/>
      <c r="D480" s="337" t="s">
        <v>2109</v>
      </c>
      <c r="E480" s="337" t="s">
        <v>3092</v>
      </c>
      <c r="F480" s="338">
        <v>44601</v>
      </c>
      <c r="G480" s="339">
        <v>30000</v>
      </c>
      <c r="H480" s="339">
        <v>0</v>
      </c>
      <c r="I480" s="340" t="s">
        <v>3084</v>
      </c>
      <c r="J480" s="341" t="s">
        <v>3226</v>
      </c>
      <c r="K480" s="342"/>
      <c r="L480" s="342"/>
      <c r="M480" s="342"/>
      <c r="N480" s="339"/>
      <c r="O480" s="339">
        <v>3195000</v>
      </c>
      <c r="P480" s="341" t="s">
        <v>3571</v>
      </c>
      <c r="Q480" s="340" t="s">
        <v>3087</v>
      </c>
    </row>
    <row r="481" spans="2:17">
      <c r="B481" s="337" t="s">
        <v>3585</v>
      </c>
      <c r="C481" s="337"/>
      <c r="D481" s="337" t="s">
        <v>2109</v>
      </c>
      <c r="E481" s="337" t="s">
        <v>3092</v>
      </c>
      <c r="F481" s="338">
        <v>44601</v>
      </c>
      <c r="G481" s="339">
        <v>30000</v>
      </c>
      <c r="H481" s="339">
        <v>0</v>
      </c>
      <c r="I481" s="340" t="s">
        <v>3084</v>
      </c>
      <c r="J481" s="341" t="s">
        <v>3226</v>
      </c>
      <c r="K481" s="342"/>
      <c r="L481" s="342"/>
      <c r="M481" s="342"/>
      <c r="N481" s="339"/>
      <c r="O481" s="339">
        <v>3195000</v>
      </c>
      <c r="P481" s="341" t="s">
        <v>3571</v>
      </c>
      <c r="Q481" s="340" t="s">
        <v>3087</v>
      </c>
    </row>
    <row r="482" spans="2:17">
      <c r="B482" s="337" t="s">
        <v>3586</v>
      </c>
      <c r="C482" s="337"/>
      <c r="D482" s="337" t="s">
        <v>2109</v>
      </c>
      <c r="E482" s="337" t="s">
        <v>3092</v>
      </c>
      <c r="F482" s="338">
        <v>44601</v>
      </c>
      <c r="G482" s="339">
        <v>30000</v>
      </c>
      <c r="H482" s="339">
        <v>0</v>
      </c>
      <c r="I482" s="340" t="s">
        <v>3084</v>
      </c>
      <c r="J482" s="341" t="s">
        <v>3226</v>
      </c>
      <c r="K482" s="342"/>
      <c r="L482" s="342"/>
      <c r="M482" s="342"/>
      <c r="N482" s="339"/>
      <c r="O482" s="339">
        <v>3195000</v>
      </c>
      <c r="P482" s="341" t="s">
        <v>3571</v>
      </c>
      <c r="Q482" s="340" t="s">
        <v>3087</v>
      </c>
    </row>
    <row r="483" spans="2:17">
      <c r="B483" s="337" t="s">
        <v>3587</v>
      </c>
      <c r="C483" s="337"/>
      <c r="D483" s="337" t="s">
        <v>2109</v>
      </c>
      <c r="E483" s="337" t="s">
        <v>3092</v>
      </c>
      <c r="F483" s="338">
        <v>44601</v>
      </c>
      <c r="G483" s="339">
        <v>30000</v>
      </c>
      <c r="H483" s="339">
        <v>0</v>
      </c>
      <c r="I483" s="340" t="s">
        <v>3084</v>
      </c>
      <c r="J483" s="341" t="s">
        <v>3226</v>
      </c>
      <c r="K483" s="342"/>
      <c r="L483" s="342"/>
      <c r="M483" s="342"/>
      <c r="N483" s="339"/>
      <c r="O483" s="339">
        <v>3195000</v>
      </c>
      <c r="P483" s="341" t="s">
        <v>3571</v>
      </c>
      <c r="Q483" s="340" t="s">
        <v>3087</v>
      </c>
    </row>
    <row r="484" spans="2:17">
      <c r="B484" s="337" t="s">
        <v>3588</v>
      </c>
      <c r="C484" s="337"/>
      <c r="D484" s="337" t="s">
        <v>2109</v>
      </c>
      <c r="E484" s="337" t="s">
        <v>3092</v>
      </c>
      <c r="F484" s="338">
        <v>44601</v>
      </c>
      <c r="G484" s="339">
        <v>30000</v>
      </c>
      <c r="H484" s="339">
        <v>0</v>
      </c>
      <c r="I484" s="340" t="s">
        <v>3084</v>
      </c>
      <c r="J484" s="341" t="s">
        <v>3226</v>
      </c>
      <c r="K484" s="342"/>
      <c r="L484" s="342"/>
      <c r="M484" s="342"/>
      <c r="N484" s="339"/>
      <c r="O484" s="339">
        <v>3195000</v>
      </c>
      <c r="P484" s="341" t="s">
        <v>3571</v>
      </c>
      <c r="Q484" s="340" t="s">
        <v>3087</v>
      </c>
    </row>
    <row r="485" spans="2:17">
      <c r="B485" s="337" t="s">
        <v>3589</v>
      </c>
      <c r="C485" s="337"/>
      <c r="D485" s="337" t="s">
        <v>2109</v>
      </c>
      <c r="E485" s="337" t="s">
        <v>3092</v>
      </c>
      <c r="F485" s="338">
        <v>44601</v>
      </c>
      <c r="G485" s="339">
        <v>30000</v>
      </c>
      <c r="H485" s="339">
        <v>0</v>
      </c>
      <c r="I485" s="340" t="s">
        <v>3084</v>
      </c>
      <c r="J485" s="341" t="s">
        <v>3226</v>
      </c>
      <c r="K485" s="342"/>
      <c r="L485" s="342"/>
      <c r="M485" s="342"/>
      <c r="N485" s="339"/>
      <c r="O485" s="339">
        <v>3195000</v>
      </c>
      <c r="P485" s="341" t="s">
        <v>3571</v>
      </c>
      <c r="Q485" s="340" t="s">
        <v>3087</v>
      </c>
    </row>
    <row r="486" spans="2:17">
      <c r="B486" s="337" t="s">
        <v>3590</v>
      </c>
      <c r="C486" s="337"/>
      <c r="D486" s="337" t="s">
        <v>2109</v>
      </c>
      <c r="E486" s="337" t="s">
        <v>3092</v>
      </c>
      <c r="F486" s="338">
        <v>44601</v>
      </c>
      <c r="G486" s="339">
        <v>30000</v>
      </c>
      <c r="H486" s="339">
        <v>0</v>
      </c>
      <c r="I486" s="340" t="s">
        <v>3084</v>
      </c>
      <c r="J486" s="341" t="s">
        <v>3226</v>
      </c>
      <c r="K486" s="342"/>
      <c r="L486" s="342"/>
      <c r="M486" s="342"/>
      <c r="N486" s="339"/>
      <c r="O486" s="339">
        <v>3195000</v>
      </c>
      <c r="P486" s="341" t="s">
        <v>3571</v>
      </c>
      <c r="Q486" s="340" t="s">
        <v>3087</v>
      </c>
    </row>
    <row r="487" spans="2:17">
      <c r="B487" s="337" t="s">
        <v>3591</v>
      </c>
      <c r="C487" s="337"/>
      <c r="D487" s="337" t="s">
        <v>2109</v>
      </c>
      <c r="E487" s="337" t="s">
        <v>3092</v>
      </c>
      <c r="F487" s="338">
        <v>44601</v>
      </c>
      <c r="G487" s="339">
        <v>30000</v>
      </c>
      <c r="H487" s="339">
        <v>0</v>
      </c>
      <c r="I487" s="340" t="s">
        <v>3084</v>
      </c>
      <c r="J487" s="341" t="s">
        <v>3226</v>
      </c>
      <c r="K487" s="342"/>
      <c r="L487" s="342"/>
      <c r="M487" s="342"/>
      <c r="N487" s="339"/>
      <c r="O487" s="339">
        <v>3195000</v>
      </c>
      <c r="P487" s="341" t="s">
        <v>3571</v>
      </c>
      <c r="Q487" s="340" t="s">
        <v>3087</v>
      </c>
    </row>
    <row r="488" spans="2:17">
      <c r="B488" s="337" t="s">
        <v>3592</v>
      </c>
      <c r="C488" s="337"/>
      <c r="D488" s="337" t="s">
        <v>2109</v>
      </c>
      <c r="E488" s="337" t="s">
        <v>3092</v>
      </c>
      <c r="F488" s="338">
        <v>44601</v>
      </c>
      <c r="G488" s="339">
        <v>30000</v>
      </c>
      <c r="H488" s="339">
        <v>0</v>
      </c>
      <c r="I488" s="340" t="s">
        <v>3084</v>
      </c>
      <c r="J488" s="341" t="s">
        <v>3226</v>
      </c>
      <c r="K488" s="342"/>
      <c r="L488" s="342"/>
      <c r="M488" s="342"/>
      <c r="N488" s="339"/>
      <c r="O488" s="339">
        <v>3195000</v>
      </c>
      <c r="P488" s="341" t="s">
        <v>3571</v>
      </c>
      <c r="Q488" s="340" t="s">
        <v>3087</v>
      </c>
    </row>
    <row r="489" spans="2:17">
      <c r="B489" s="337" t="s">
        <v>3593</v>
      </c>
      <c r="C489" s="337"/>
      <c r="D489" s="337" t="s">
        <v>2109</v>
      </c>
      <c r="E489" s="337" t="s">
        <v>3092</v>
      </c>
      <c r="F489" s="338">
        <v>44601</v>
      </c>
      <c r="G489" s="339">
        <v>30000</v>
      </c>
      <c r="H489" s="339">
        <v>0</v>
      </c>
      <c r="I489" s="340" t="s">
        <v>3084</v>
      </c>
      <c r="J489" s="341" t="s">
        <v>3226</v>
      </c>
      <c r="K489" s="342"/>
      <c r="L489" s="342"/>
      <c r="M489" s="342"/>
      <c r="N489" s="339"/>
      <c r="O489" s="339">
        <v>3195000</v>
      </c>
      <c r="P489" s="341" t="s">
        <v>3571</v>
      </c>
      <c r="Q489" s="340" t="s">
        <v>3087</v>
      </c>
    </row>
    <row r="490" spans="2:17">
      <c r="B490" s="337" t="s">
        <v>3594</v>
      </c>
      <c r="C490" s="337"/>
      <c r="D490" s="337" t="s">
        <v>2109</v>
      </c>
      <c r="E490" s="337" t="s">
        <v>3092</v>
      </c>
      <c r="F490" s="338">
        <v>44601</v>
      </c>
      <c r="G490" s="339">
        <v>30000</v>
      </c>
      <c r="H490" s="339">
        <v>0</v>
      </c>
      <c r="I490" s="340" t="s">
        <v>3084</v>
      </c>
      <c r="J490" s="341" t="s">
        <v>3226</v>
      </c>
      <c r="K490" s="342"/>
      <c r="L490" s="342"/>
      <c r="M490" s="342"/>
      <c r="N490" s="339"/>
      <c r="O490" s="339">
        <v>3195000</v>
      </c>
      <c r="P490" s="341" t="s">
        <v>3571</v>
      </c>
      <c r="Q490" s="340" t="s">
        <v>3087</v>
      </c>
    </row>
    <row r="491" spans="2:17">
      <c r="B491" s="337" t="s">
        <v>3595</v>
      </c>
      <c r="C491" s="337"/>
      <c r="D491" s="337" t="s">
        <v>2109</v>
      </c>
      <c r="E491" s="337" t="s">
        <v>3092</v>
      </c>
      <c r="F491" s="338">
        <v>44601</v>
      </c>
      <c r="G491" s="339">
        <v>30000</v>
      </c>
      <c r="H491" s="339">
        <v>0</v>
      </c>
      <c r="I491" s="340" t="s">
        <v>3084</v>
      </c>
      <c r="J491" s="341" t="s">
        <v>3226</v>
      </c>
      <c r="K491" s="342"/>
      <c r="L491" s="342"/>
      <c r="M491" s="342"/>
      <c r="N491" s="339"/>
      <c r="O491" s="339">
        <v>3195000</v>
      </c>
      <c r="P491" s="341" t="s">
        <v>3571</v>
      </c>
      <c r="Q491" s="340" t="s">
        <v>3087</v>
      </c>
    </row>
    <row r="492" spans="2:17">
      <c r="B492" s="337" t="s">
        <v>3596</v>
      </c>
      <c r="C492" s="337"/>
      <c r="D492" s="337" t="s">
        <v>2109</v>
      </c>
      <c r="E492" s="337" t="s">
        <v>3092</v>
      </c>
      <c r="F492" s="338">
        <v>44601</v>
      </c>
      <c r="G492" s="339">
        <v>30000</v>
      </c>
      <c r="H492" s="339">
        <v>0</v>
      </c>
      <c r="I492" s="340" t="s">
        <v>3084</v>
      </c>
      <c r="J492" s="341" t="s">
        <v>3226</v>
      </c>
      <c r="K492" s="342"/>
      <c r="L492" s="342"/>
      <c r="M492" s="342"/>
      <c r="N492" s="339"/>
      <c r="O492" s="339">
        <v>3195000</v>
      </c>
      <c r="P492" s="341" t="s">
        <v>3571</v>
      </c>
      <c r="Q492" s="340" t="s">
        <v>3087</v>
      </c>
    </row>
    <row r="493" spans="2:17">
      <c r="B493" s="337" t="s">
        <v>3597</v>
      </c>
      <c r="C493" s="337"/>
      <c r="D493" s="337" t="s">
        <v>2109</v>
      </c>
      <c r="E493" s="337" t="s">
        <v>3092</v>
      </c>
      <c r="F493" s="338">
        <v>44601</v>
      </c>
      <c r="G493" s="339">
        <v>30000</v>
      </c>
      <c r="H493" s="339">
        <v>0</v>
      </c>
      <c r="I493" s="340" t="s">
        <v>3084</v>
      </c>
      <c r="J493" s="341" t="s">
        <v>3226</v>
      </c>
      <c r="K493" s="342"/>
      <c r="L493" s="342"/>
      <c r="M493" s="342"/>
      <c r="N493" s="339"/>
      <c r="O493" s="339">
        <v>3195000</v>
      </c>
      <c r="P493" s="341" t="s">
        <v>3571</v>
      </c>
      <c r="Q493" s="340" t="s">
        <v>3087</v>
      </c>
    </row>
    <row r="494" spans="2:17">
      <c r="B494" s="337" t="s">
        <v>3598</v>
      </c>
      <c r="C494" s="337"/>
      <c r="D494" s="337" t="s">
        <v>2109</v>
      </c>
      <c r="E494" s="337" t="s">
        <v>3092</v>
      </c>
      <c r="F494" s="338">
        <v>44601</v>
      </c>
      <c r="G494" s="339">
        <v>30000</v>
      </c>
      <c r="H494" s="339">
        <v>0</v>
      </c>
      <c r="I494" s="340" t="s">
        <v>3084</v>
      </c>
      <c r="J494" s="341" t="s">
        <v>3226</v>
      </c>
      <c r="K494" s="342"/>
      <c r="L494" s="342"/>
      <c r="M494" s="342"/>
      <c r="N494" s="339"/>
      <c r="O494" s="339">
        <v>3195000</v>
      </c>
      <c r="P494" s="341" t="s">
        <v>3571</v>
      </c>
      <c r="Q494" s="340" t="s">
        <v>3087</v>
      </c>
    </row>
    <row r="495" spans="2:17">
      <c r="B495" s="337" t="s">
        <v>3599</v>
      </c>
      <c r="C495" s="337"/>
      <c r="D495" s="337" t="s">
        <v>2109</v>
      </c>
      <c r="E495" s="337" t="s">
        <v>3092</v>
      </c>
      <c r="F495" s="338">
        <v>44601</v>
      </c>
      <c r="G495" s="339">
        <v>30000</v>
      </c>
      <c r="H495" s="339">
        <v>0</v>
      </c>
      <c r="I495" s="340" t="s">
        <v>3084</v>
      </c>
      <c r="J495" s="341" t="s">
        <v>3226</v>
      </c>
      <c r="K495" s="342"/>
      <c r="L495" s="342"/>
      <c r="M495" s="342"/>
      <c r="N495" s="339"/>
      <c r="O495" s="339">
        <v>3195000</v>
      </c>
      <c r="P495" s="341" t="s">
        <v>3571</v>
      </c>
      <c r="Q495" s="340" t="s">
        <v>3087</v>
      </c>
    </row>
    <row r="496" spans="2:17">
      <c r="B496" s="337" t="s">
        <v>3600</v>
      </c>
      <c r="C496" s="337"/>
      <c r="D496" s="337" t="s">
        <v>2109</v>
      </c>
      <c r="E496" s="337" t="s">
        <v>3092</v>
      </c>
      <c r="F496" s="338">
        <v>44601</v>
      </c>
      <c r="G496" s="339">
        <v>30000</v>
      </c>
      <c r="H496" s="339">
        <v>0</v>
      </c>
      <c r="I496" s="340" t="s">
        <v>3084</v>
      </c>
      <c r="J496" s="341" t="s">
        <v>3226</v>
      </c>
      <c r="K496" s="342"/>
      <c r="L496" s="342"/>
      <c r="M496" s="342"/>
      <c r="N496" s="339"/>
      <c r="O496" s="339">
        <v>3195000</v>
      </c>
      <c r="P496" s="341" t="s">
        <v>3571</v>
      </c>
      <c r="Q496" s="340" t="s">
        <v>3087</v>
      </c>
    </row>
    <row r="497" spans="2:17">
      <c r="B497" s="337" t="s">
        <v>3601</v>
      </c>
      <c r="C497" s="337"/>
      <c r="D497" s="337" t="s">
        <v>2109</v>
      </c>
      <c r="E497" s="337" t="s">
        <v>3092</v>
      </c>
      <c r="F497" s="338">
        <v>44601</v>
      </c>
      <c r="G497" s="339">
        <v>30000</v>
      </c>
      <c r="H497" s="339">
        <v>0</v>
      </c>
      <c r="I497" s="340" t="s">
        <v>3084</v>
      </c>
      <c r="J497" s="341" t="s">
        <v>3226</v>
      </c>
      <c r="K497" s="342"/>
      <c r="L497" s="342"/>
      <c r="M497" s="342"/>
      <c r="N497" s="339"/>
      <c r="O497" s="339">
        <v>3195000</v>
      </c>
      <c r="P497" s="341" t="s">
        <v>3571</v>
      </c>
      <c r="Q497" s="340" t="s">
        <v>3087</v>
      </c>
    </row>
    <row r="498" spans="2:17">
      <c r="B498" s="337" t="s">
        <v>3602</v>
      </c>
      <c r="C498" s="337"/>
      <c r="D498" s="337" t="s">
        <v>2109</v>
      </c>
      <c r="E498" s="337" t="s">
        <v>3092</v>
      </c>
      <c r="F498" s="338">
        <v>44601</v>
      </c>
      <c r="G498" s="339">
        <v>30000</v>
      </c>
      <c r="H498" s="339">
        <v>0</v>
      </c>
      <c r="I498" s="340" t="s">
        <v>3084</v>
      </c>
      <c r="J498" s="341" t="s">
        <v>3226</v>
      </c>
      <c r="K498" s="342"/>
      <c r="L498" s="342"/>
      <c r="M498" s="342"/>
      <c r="N498" s="339"/>
      <c r="O498" s="339">
        <v>3195000</v>
      </c>
      <c r="P498" s="341" t="s">
        <v>3571</v>
      </c>
      <c r="Q498" s="340" t="s">
        <v>3087</v>
      </c>
    </row>
    <row r="499" spans="2:17">
      <c r="B499" s="337" t="s">
        <v>3603</v>
      </c>
      <c r="C499" s="337"/>
      <c r="D499" s="337" t="s">
        <v>2109</v>
      </c>
      <c r="E499" s="337" t="s">
        <v>3092</v>
      </c>
      <c r="F499" s="338">
        <v>44601</v>
      </c>
      <c r="G499" s="339">
        <v>30000</v>
      </c>
      <c r="H499" s="339">
        <v>0</v>
      </c>
      <c r="I499" s="340" t="s">
        <v>3084</v>
      </c>
      <c r="J499" s="341" t="s">
        <v>3226</v>
      </c>
      <c r="K499" s="342"/>
      <c r="L499" s="342"/>
      <c r="M499" s="342"/>
      <c r="N499" s="339"/>
      <c r="O499" s="339">
        <v>3195000</v>
      </c>
      <c r="P499" s="341" t="s">
        <v>3571</v>
      </c>
      <c r="Q499" s="340" t="s">
        <v>3087</v>
      </c>
    </row>
    <row r="500" spans="2:17">
      <c r="B500" s="337" t="s">
        <v>3604</v>
      </c>
      <c r="C500" s="337"/>
      <c r="D500" s="337" t="s">
        <v>2109</v>
      </c>
      <c r="E500" s="337" t="s">
        <v>3092</v>
      </c>
      <c r="F500" s="338">
        <v>44601</v>
      </c>
      <c r="G500" s="339">
        <v>30000</v>
      </c>
      <c r="H500" s="339">
        <v>0</v>
      </c>
      <c r="I500" s="340" t="s">
        <v>3084</v>
      </c>
      <c r="J500" s="341" t="s">
        <v>3226</v>
      </c>
      <c r="K500" s="342"/>
      <c r="L500" s="342"/>
      <c r="M500" s="342"/>
      <c r="N500" s="339"/>
      <c r="O500" s="339">
        <v>3195000</v>
      </c>
      <c r="P500" s="341" t="s">
        <v>3571</v>
      </c>
      <c r="Q500" s="340" t="s">
        <v>3087</v>
      </c>
    </row>
    <row r="501" spans="2:17">
      <c r="B501" s="337" t="s">
        <v>3605</v>
      </c>
      <c r="C501" s="337"/>
      <c r="D501" s="337" t="s">
        <v>2109</v>
      </c>
      <c r="E501" s="337" t="s">
        <v>3092</v>
      </c>
      <c r="F501" s="338">
        <v>44601</v>
      </c>
      <c r="G501" s="339">
        <v>30000</v>
      </c>
      <c r="H501" s="339">
        <v>0</v>
      </c>
      <c r="I501" s="340" t="s">
        <v>3084</v>
      </c>
      <c r="J501" s="341" t="s">
        <v>3226</v>
      </c>
      <c r="K501" s="342"/>
      <c r="L501" s="342"/>
      <c r="M501" s="342"/>
      <c r="N501" s="339"/>
      <c r="O501" s="339">
        <v>3195000</v>
      </c>
      <c r="P501" s="341" t="s">
        <v>3571</v>
      </c>
      <c r="Q501" s="340" t="s">
        <v>3087</v>
      </c>
    </row>
    <row r="502" spans="2:17">
      <c r="B502" s="337" t="s">
        <v>3606</v>
      </c>
      <c r="C502" s="337"/>
      <c r="D502" s="337" t="s">
        <v>2109</v>
      </c>
      <c r="E502" s="337" t="s">
        <v>3092</v>
      </c>
      <c r="F502" s="338">
        <v>44601</v>
      </c>
      <c r="G502" s="339">
        <v>30000</v>
      </c>
      <c r="H502" s="339">
        <v>0</v>
      </c>
      <c r="I502" s="340" t="s">
        <v>3084</v>
      </c>
      <c r="J502" s="341" t="s">
        <v>3226</v>
      </c>
      <c r="K502" s="342"/>
      <c r="L502" s="342"/>
      <c r="M502" s="342"/>
      <c r="N502" s="339"/>
      <c r="O502" s="339">
        <v>3195000</v>
      </c>
      <c r="P502" s="341" t="s">
        <v>3571</v>
      </c>
      <c r="Q502" s="340" t="s">
        <v>3087</v>
      </c>
    </row>
    <row r="503" spans="2:17">
      <c r="B503" s="337" t="s">
        <v>3607</v>
      </c>
      <c r="C503" s="337"/>
      <c r="D503" s="337" t="s">
        <v>2109</v>
      </c>
      <c r="E503" s="337" t="s">
        <v>3092</v>
      </c>
      <c r="F503" s="338">
        <v>44601</v>
      </c>
      <c r="G503" s="339">
        <v>30000</v>
      </c>
      <c r="H503" s="339">
        <v>0</v>
      </c>
      <c r="I503" s="340" t="s">
        <v>3084</v>
      </c>
      <c r="J503" s="341" t="s">
        <v>3226</v>
      </c>
      <c r="K503" s="342"/>
      <c r="L503" s="342"/>
      <c r="M503" s="342"/>
      <c r="N503" s="339"/>
      <c r="O503" s="339">
        <v>3195000</v>
      </c>
      <c r="P503" s="341" t="s">
        <v>3571</v>
      </c>
      <c r="Q503" s="340" t="s">
        <v>3087</v>
      </c>
    </row>
    <row r="504" spans="2:17">
      <c r="B504" s="337" t="s">
        <v>3608</v>
      </c>
      <c r="C504" s="337"/>
      <c r="D504" s="337" t="s">
        <v>2109</v>
      </c>
      <c r="E504" s="337" t="s">
        <v>3092</v>
      </c>
      <c r="F504" s="338">
        <v>44601</v>
      </c>
      <c r="G504" s="339">
        <v>30000</v>
      </c>
      <c r="H504" s="339">
        <v>0</v>
      </c>
      <c r="I504" s="340" t="s">
        <v>3084</v>
      </c>
      <c r="J504" s="341" t="s">
        <v>3226</v>
      </c>
      <c r="K504" s="342"/>
      <c r="L504" s="342"/>
      <c r="M504" s="342"/>
      <c r="N504" s="339"/>
      <c r="O504" s="339">
        <v>3195000</v>
      </c>
      <c r="P504" s="341" t="s">
        <v>3571</v>
      </c>
      <c r="Q504" s="340" t="s">
        <v>3087</v>
      </c>
    </row>
    <row r="505" spans="2:17">
      <c r="B505" s="337" t="s">
        <v>3609</v>
      </c>
      <c r="C505" s="337"/>
      <c r="D505" s="337" t="s">
        <v>2109</v>
      </c>
      <c r="E505" s="337" t="s">
        <v>3092</v>
      </c>
      <c r="F505" s="338">
        <v>44601</v>
      </c>
      <c r="G505" s="339">
        <v>30000</v>
      </c>
      <c r="H505" s="339">
        <v>0</v>
      </c>
      <c r="I505" s="340" t="s">
        <v>3084</v>
      </c>
      <c r="J505" s="341" t="s">
        <v>3226</v>
      </c>
      <c r="K505" s="342"/>
      <c r="L505" s="342"/>
      <c r="M505" s="342"/>
      <c r="N505" s="339"/>
      <c r="O505" s="339">
        <v>3195000</v>
      </c>
      <c r="P505" s="341" t="s">
        <v>3571</v>
      </c>
      <c r="Q505" s="340" t="s">
        <v>3087</v>
      </c>
    </row>
    <row r="506" spans="2:17">
      <c r="B506" s="337" t="s">
        <v>3610</v>
      </c>
      <c r="C506" s="337"/>
      <c r="D506" s="337" t="s">
        <v>2109</v>
      </c>
      <c r="E506" s="337" t="s">
        <v>3092</v>
      </c>
      <c r="F506" s="338">
        <v>44601</v>
      </c>
      <c r="G506" s="339">
        <v>30000</v>
      </c>
      <c r="H506" s="339">
        <v>0</v>
      </c>
      <c r="I506" s="340" t="s">
        <v>3084</v>
      </c>
      <c r="J506" s="341" t="s">
        <v>3226</v>
      </c>
      <c r="K506" s="342"/>
      <c r="L506" s="342"/>
      <c r="M506" s="342"/>
      <c r="N506" s="339"/>
      <c r="O506" s="339">
        <v>3195000</v>
      </c>
      <c r="P506" s="341" t="s">
        <v>3571</v>
      </c>
      <c r="Q506" s="340" t="s">
        <v>3087</v>
      </c>
    </row>
    <row r="507" spans="2:17">
      <c r="B507" s="337" t="s">
        <v>3611</v>
      </c>
      <c r="C507" s="337"/>
      <c r="D507" s="337" t="s">
        <v>2109</v>
      </c>
      <c r="E507" s="337" t="s">
        <v>3092</v>
      </c>
      <c r="F507" s="338">
        <v>44601</v>
      </c>
      <c r="G507" s="339">
        <v>30000</v>
      </c>
      <c r="H507" s="339">
        <v>0</v>
      </c>
      <c r="I507" s="340" t="s">
        <v>3084</v>
      </c>
      <c r="J507" s="341" t="s">
        <v>3226</v>
      </c>
      <c r="K507" s="342"/>
      <c r="L507" s="342"/>
      <c r="M507" s="342"/>
      <c r="N507" s="339"/>
      <c r="O507" s="339">
        <v>2100000</v>
      </c>
      <c r="P507" s="341" t="s">
        <v>3352</v>
      </c>
      <c r="Q507" s="340" t="s">
        <v>3087</v>
      </c>
    </row>
    <row r="508" spans="2:17">
      <c r="B508" s="337" t="s">
        <v>3612</v>
      </c>
      <c r="C508" s="337"/>
      <c r="D508" s="337" t="s">
        <v>2109</v>
      </c>
      <c r="E508" s="337" t="s">
        <v>3092</v>
      </c>
      <c r="F508" s="338">
        <v>44601</v>
      </c>
      <c r="G508" s="339">
        <v>30000</v>
      </c>
      <c r="H508" s="339">
        <v>0</v>
      </c>
      <c r="I508" s="340" t="s">
        <v>3084</v>
      </c>
      <c r="J508" s="341" t="s">
        <v>3226</v>
      </c>
      <c r="K508" s="342"/>
      <c r="L508" s="342"/>
      <c r="M508" s="342"/>
      <c r="N508" s="339"/>
      <c r="O508" s="339">
        <v>2100000</v>
      </c>
      <c r="P508" s="341" t="s">
        <v>3352</v>
      </c>
      <c r="Q508" s="340" t="s">
        <v>3087</v>
      </c>
    </row>
    <row r="509" spans="2:17">
      <c r="B509" s="337" t="s">
        <v>3613</v>
      </c>
      <c r="C509" s="337"/>
      <c r="D509" s="337" t="s">
        <v>2109</v>
      </c>
      <c r="E509" s="337" t="s">
        <v>3092</v>
      </c>
      <c r="F509" s="338">
        <v>44601</v>
      </c>
      <c r="G509" s="339">
        <v>30000</v>
      </c>
      <c r="H509" s="339">
        <v>0</v>
      </c>
      <c r="I509" s="340" t="s">
        <v>3084</v>
      </c>
      <c r="J509" s="341" t="s">
        <v>3226</v>
      </c>
      <c r="K509" s="342"/>
      <c r="L509" s="342"/>
      <c r="M509" s="342"/>
      <c r="N509" s="339"/>
      <c r="O509" s="339">
        <v>2100000</v>
      </c>
      <c r="P509" s="341" t="s">
        <v>3352</v>
      </c>
      <c r="Q509" s="340" t="s">
        <v>3087</v>
      </c>
    </row>
    <row r="510" spans="2:17">
      <c r="B510" s="337" t="s">
        <v>3614</v>
      </c>
      <c r="C510" s="337"/>
      <c r="D510" s="337" t="s">
        <v>2109</v>
      </c>
      <c r="E510" s="337" t="s">
        <v>3092</v>
      </c>
      <c r="F510" s="338">
        <v>44601</v>
      </c>
      <c r="G510" s="339">
        <v>30000</v>
      </c>
      <c r="H510" s="339">
        <v>0</v>
      </c>
      <c r="I510" s="340" t="s">
        <v>3084</v>
      </c>
      <c r="J510" s="341" t="s">
        <v>3226</v>
      </c>
      <c r="K510" s="342"/>
      <c r="L510" s="342"/>
      <c r="M510" s="342"/>
      <c r="N510" s="339"/>
      <c r="O510" s="339">
        <v>2100000</v>
      </c>
      <c r="P510" s="341" t="s">
        <v>3352</v>
      </c>
      <c r="Q510" s="340" t="s">
        <v>3087</v>
      </c>
    </row>
    <row r="511" spans="2:17">
      <c r="B511" s="337" t="s">
        <v>3615</v>
      </c>
      <c r="C511" s="337"/>
      <c r="D511" s="337" t="s">
        <v>2109</v>
      </c>
      <c r="E511" s="337" t="s">
        <v>3092</v>
      </c>
      <c r="F511" s="338">
        <v>44601</v>
      </c>
      <c r="G511" s="339">
        <v>30000</v>
      </c>
      <c r="H511" s="339">
        <v>0</v>
      </c>
      <c r="I511" s="340" t="s">
        <v>3084</v>
      </c>
      <c r="J511" s="341" t="s">
        <v>3226</v>
      </c>
      <c r="K511" s="342"/>
      <c r="L511" s="342"/>
      <c r="M511" s="342"/>
      <c r="N511" s="339"/>
      <c r="O511" s="339">
        <v>2100000</v>
      </c>
      <c r="P511" s="341" t="s">
        <v>3352</v>
      </c>
      <c r="Q511" s="340" t="s">
        <v>3087</v>
      </c>
    </row>
    <row r="512" spans="2:17">
      <c r="B512" s="337" t="s">
        <v>3616</v>
      </c>
      <c r="C512" s="337"/>
      <c r="D512" s="337" t="s">
        <v>2109</v>
      </c>
      <c r="E512" s="337" t="s">
        <v>3092</v>
      </c>
      <c r="F512" s="338">
        <v>44601</v>
      </c>
      <c r="G512" s="339">
        <v>30000</v>
      </c>
      <c r="H512" s="339">
        <v>0</v>
      </c>
      <c r="I512" s="340" t="s">
        <v>3084</v>
      </c>
      <c r="J512" s="341" t="s">
        <v>3226</v>
      </c>
      <c r="K512" s="342"/>
      <c r="L512" s="342"/>
      <c r="M512" s="342"/>
      <c r="N512" s="339"/>
      <c r="O512" s="339">
        <v>2100000</v>
      </c>
      <c r="P512" s="341" t="s">
        <v>3352</v>
      </c>
      <c r="Q512" s="340" t="s">
        <v>3087</v>
      </c>
    </row>
    <row r="513" spans="2:17">
      <c r="B513" s="337" t="s">
        <v>3617</v>
      </c>
      <c r="C513" s="337"/>
      <c r="D513" s="337" t="s">
        <v>2109</v>
      </c>
      <c r="E513" s="337" t="s">
        <v>3092</v>
      </c>
      <c r="F513" s="338">
        <v>44601</v>
      </c>
      <c r="G513" s="339">
        <v>30000</v>
      </c>
      <c r="H513" s="339">
        <v>0</v>
      </c>
      <c r="I513" s="340" t="s">
        <v>3084</v>
      </c>
      <c r="J513" s="341" t="s">
        <v>3226</v>
      </c>
      <c r="K513" s="342"/>
      <c r="L513" s="342"/>
      <c r="M513" s="342"/>
      <c r="N513" s="339"/>
      <c r="O513" s="339">
        <v>2100000</v>
      </c>
      <c r="P513" s="341" t="s">
        <v>3352</v>
      </c>
      <c r="Q513" s="340" t="s">
        <v>3087</v>
      </c>
    </row>
    <row r="514" spans="2:17">
      <c r="B514" s="337" t="s">
        <v>3618</v>
      </c>
      <c r="C514" s="337"/>
      <c r="D514" s="337" t="s">
        <v>2109</v>
      </c>
      <c r="E514" s="337" t="s">
        <v>3092</v>
      </c>
      <c r="F514" s="338">
        <v>44601</v>
      </c>
      <c r="G514" s="339">
        <v>28000</v>
      </c>
      <c r="H514" s="339">
        <v>0</v>
      </c>
      <c r="I514" s="340" t="s">
        <v>3084</v>
      </c>
      <c r="J514" s="341" t="s">
        <v>3226</v>
      </c>
      <c r="K514" s="342"/>
      <c r="L514" s="342"/>
      <c r="M514" s="342"/>
      <c r="N514" s="339"/>
      <c r="O514" s="339">
        <v>1960000</v>
      </c>
      <c r="P514" s="341" t="s">
        <v>3352</v>
      </c>
      <c r="Q514" s="340" t="s">
        <v>3087</v>
      </c>
    </row>
    <row r="515" spans="2:17">
      <c r="B515" s="337" t="s">
        <v>3619</v>
      </c>
      <c r="C515" s="337"/>
      <c r="D515" s="337" t="s">
        <v>2109</v>
      </c>
      <c r="E515" s="337" t="s">
        <v>3092</v>
      </c>
      <c r="F515" s="338">
        <v>44601</v>
      </c>
      <c r="G515" s="339">
        <v>28000</v>
      </c>
      <c r="H515" s="339">
        <v>0</v>
      </c>
      <c r="I515" s="340" t="s">
        <v>3084</v>
      </c>
      <c r="J515" s="341" t="s">
        <v>3226</v>
      </c>
      <c r="K515" s="342"/>
      <c r="L515" s="342"/>
      <c r="M515" s="342"/>
      <c r="N515" s="339"/>
      <c r="O515" s="339">
        <v>1960000</v>
      </c>
      <c r="P515" s="341" t="s">
        <v>3352</v>
      </c>
      <c r="Q515" s="340" t="s">
        <v>3087</v>
      </c>
    </row>
    <row r="516" spans="2:17">
      <c r="B516" s="337" t="s">
        <v>3620</v>
      </c>
      <c r="C516" s="337"/>
      <c r="D516" s="337" t="s">
        <v>2109</v>
      </c>
      <c r="E516" s="337" t="s">
        <v>3092</v>
      </c>
      <c r="F516" s="338">
        <v>44601</v>
      </c>
      <c r="G516" s="339">
        <v>28000</v>
      </c>
      <c r="H516" s="339">
        <v>0</v>
      </c>
      <c r="I516" s="340" t="s">
        <v>3084</v>
      </c>
      <c r="J516" s="341" t="s">
        <v>3226</v>
      </c>
      <c r="K516" s="342"/>
      <c r="L516" s="342"/>
      <c r="M516" s="342"/>
      <c r="N516" s="339"/>
      <c r="O516" s="339">
        <v>1960000</v>
      </c>
      <c r="P516" s="341" t="s">
        <v>3352</v>
      </c>
      <c r="Q516" s="340" t="s">
        <v>3087</v>
      </c>
    </row>
    <row r="517" spans="2:17">
      <c r="B517" s="337" t="s">
        <v>3621</v>
      </c>
      <c r="C517" s="337"/>
      <c r="D517" s="337" t="s">
        <v>2109</v>
      </c>
      <c r="E517" s="337" t="s">
        <v>3092</v>
      </c>
      <c r="F517" s="338">
        <v>44608</v>
      </c>
      <c r="G517" s="339">
        <v>28000</v>
      </c>
      <c r="H517" s="339">
        <v>0</v>
      </c>
      <c r="I517" s="340" t="s">
        <v>3084</v>
      </c>
      <c r="J517" s="341" t="s">
        <v>3226</v>
      </c>
      <c r="K517" s="342"/>
      <c r="L517" s="342"/>
      <c r="M517" s="342"/>
      <c r="N517" s="339"/>
      <c r="O517" s="339">
        <v>1960000</v>
      </c>
      <c r="P517" s="341" t="s">
        <v>3229</v>
      </c>
      <c r="Q517" s="340" t="s">
        <v>3087</v>
      </c>
    </row>
    <row r="518" spans="2:17">
      <c r="B518" s="337" t="s">
        <v>3622</v>
      </c>
      <c r="C518" s="337"/>
      <c r="D518" s="337" t="s">
        <v>2109</v>
      </c>
      <c r="E518" s="337" t="s">
        <v>3092</v>
      </c>
      <c r="F518" s="338">
        <v>44608</v>
      </c>
      <c r="G518" s="339">
        <v>28000</v>
      </c>
      <c r="H518" s="339">
        <v>0</v>
      </c>
      <c r="I518" s="340" t="s">
        <v>3084</v>
      </c>
      <c r="J518" s="341" t="s">
        <v>3226</v>
      </c>
      <c r="K518" s="342"/>
      <c r="L518" s="342"/>
      <c r="M518" s="342"/>
      <c r="N518" s="339"/>
      <c r="O518" s="339">
        <v>1960000</v>
      </c>
      <c r="P518" s="341" t="s">
        <v>3229</v>
      </c>
      <c r="Q518" s="340" t="s">
        <v>3087</v>
      </c>
    </row>
    <row r="519" spans="2:17">
      <c r="B519" s="337" t="s">
        <v>3623</v>
      </c>
      <c r="C519" s="337"/>
      <c r="D519" s="337" t="s">
        <v>2109</v>
      </c>
      <c r="E519" s="337" t="s">
        <v>3092</v>
      </c>
      <c r="F519" s="338">
        <v>44608</v>
      </c>
      <c r="G519" s="339">
        <v>28000</v>
      </c>
      <c r="H519" s="339">
        <v>0</v>
      </c>
      <c r="I519" s="340" t="s">
        <v>3084</v>
      </c>
      <c r="J519" s="341" t="s">
        <v>3226</v>
      </c>
      <c r="K519" s="342"/>
      <c r="L519" s="342"/>
      <c r="M519" s="342"/>
      <c r="N519" s="339"/>
      <c r="O519" s="339">
        <v>1960000</v>
      </c>
      <c r="P519" s="341" t="s">
        <v>3229</v>
      </c>
      <c r="Q519" s="340" t="s">
        <v>3087</v>
      </c>
    </row>
    <row r="520" spans="2:17">
      <c r="B520" s="337" t="s">
        <v>3624</v>
      </c>
      <c r="C520" s="337"/>
      <c r="D520" s="337" t="s">
        <v>2109</v>
      </c>
      <c r="E520" s="337" t="s">
        <v>3092</v>
      </c>
      <c r="F520" s="338">
        <v>44608</v>
      </c>
      <c r="G520" s="339">
        <v>28000</v>
      </c>
      <c r="H520" s="339">
        <v>0</v>
      </c>
      <c r="I520" s="340" t="s">
        <v>3084</v>
      </c>
      <c r="J520" s="341" t="s">
        <v>3226</v>
      </c>
      <c r="K520" s="342"/>
      <c r="L520" s="342"/>
      <c r="M520" s="342"/>
      <c r="N520" s="339"/>
      <c r="O520" s="339">
        <v>1960000</v>
      </c>
      <c r="P520" s="341" t="s">
        <v>3229</v>
      </c>
      <c r="Q520" s="340" t="s">
        <v>3087</v>
      </c>
    </row>
    <row r="521" spans="2:17">
      <c r="B521" s="337" t="s">
        <v>3625</v>
      </c>
      <c r="C521" s="337"/>
      <c r="D521" s="337" t="s">
        <v>2109</v>
      </c>
      <c r="E521" s="337" t="s">
        <v>3092</v>
      </c>
      <c r="F521" s="338">
        <v>44608</v>
      </c>
      <c r="G521" s="339">
        <v>28000</v>
      </c>
      <c r="H521" s="339">
        <v>0</v>
      </c>
      <c r="I521" s="340" t="s">
        <v>3084</v>
      </c>
      <c r="J521" s="341" t="s">
        <v>3226</v>
      </c>
      <c r="K521" s="342"/>
      <c r="L521" s="342"/>
      <c r="M521" s="342"/>
      <c r="N521" s="339"/>
      <c r="O521" s="339">
        <v>1960000</v>
      </c>
      <c r="P521" s="341" t="s">
        <v>3229</v>
      </c>
      <c r="Q521" s="340" t="s">
        <v>3087</v>
      </c>
    </row>
    <row r="522" spans="2:17">
      <c r="B522" s="337" t="s">
        <v>3626</v>
      </c>
      <c r="C522" s="337"/>
      <c r="D522" s="337" t="s">
        <v>2109</v>
      </c>
      <c r="E522" s="337" t="s">
        <v>3092</v>
      </c>
      <c r="F522" s="338">
        <v>44608</v>
      </c>
      <c r="G522" s="339">
        <v>28000</v>
      </c>
      <c r="H522" s="339">
        <v>0</v>
      </c>
      <c r="I522" s="340" t="s">
        <v>3084</v>
      </c>
      <c r="J522" s="341" t="s">
        <v>3226</v>
      </c>
      <c r="K522" s="342"/>
      <c r="L522" s="342"/>
      <c r="M522" s="342"/>
      <c r="N522" s="339"/>
      <c r="O522" s="339">
        <v>1960000</v>
      </c>
      <c r="P522" s="341" t="s">
        <v>3229</v>
      </c>
      <c r="Q522" s="340" t="s">
        <v>3087</v>
      </c>
    </row>
    <row r="523" spans="2:17">
      <c r="B523" s="337" t="s">
        <v>3627</v>
      </c>
      <c r="C523" s="337"/>
      <c r="D523" s="337" t="s">
        <v>2109</v>
      </c>
      <c r="E523" s="337" t="s">
        <v>3092</v>
      </c>
      <c r="F523" s="338">
        <v>44608</v>
      </c>
      <c r="G523" s="339">
        <v>27000</v>
      </c>
      <c r="H523" s="339">
        <v>0</v>
      </c>
      <c r="I523" s="340" t="s">
        <v>3084</v>
      </c>
      <c r="J523" s="341" t="s">
        <v>3226</v>
      </c>
      <c r="K523" s="342"/>
      <c r="L523" s="342"/>
      <c r="M523" s="342"/>
      <c r="N523" s="339"/>
      <c r="O523" s="339">
        <v>1890000</v>
      </c>
      <c r="P523" s="341" t="s">
        <v>3229</v>
      </c>
      <c r="Q523" s="340" t="s">
        <v>3087</v>
      </c>
    </row>
    <row r="524" spans="2:17">
      <c r="B524" s="337" t="s">
        <v>3628</v>
      </c>
      <c r="C524" s="337"/>
      <c r="D524" s="337" t="s">
        <v>2109</v>
      </c>
      <c r="E524" s="337" t="s">
        <v>3092</v>
      </c>
      <c r="F524" s="338">
        <v>44608</v>
      </c>
      <c r="G524" s="339">
        <v>27000</v>
      </c>
      <c r="H524" s="339">
        <v>0</v>
      </c>
      <c r="I524" s="340" t="s">
        <v>3084</v>
      </c>
      <c r="J524" s="341" t="s">
        <v>3226</v>
      </c>
      <c r="K524" s="342"/>
      <c r="L524" s="342"/>
      <c r="M524" s="342"/>
      <c r="N524" s="339"/>
      <c r="O524" s="339">
        <v>1890000</v>
      </c>
      <c r="P524" s="341" t="s">
        <v>3229</v>
      </c>
      <c r="Q524" s="340" t="s">
        <v>3087</v>
      </c>
    </row>
    <row r="525" spans="2:17">
      <c r="B525" s="337" t="s">
        <v>3629</v>
      </c>
      <c r="C525" s="337"/>
      <c r="D525" s="337" t="s">
        <v>2109</v>
      </c>
      <c r="E525" s="337" t="s">
        <v>3092</v>
      </c>
      <c r="F525" s="338">
        <v>44608</v>
      </c>
      <c r="G525" s="339">
        <v>27000</v>
      </c>
      <c r="H525" s="339">
        <v>0</v>
      </c>
      <c r="I525" s="340" t="s">
        <v>3084</v>
      </c>
      <c r="J525" s="341" t="s">
        <v>3226</v>
      </c>
      <c r="K525" s="342"/>
      <c r="L525" s="342"/>
      <c r="M525" s="342"/>
      <c r="N525" s="339"/>
      <c r="O525" s="339">
        <v>1890000</v>
      </c>
      <c r="P525" s="341" t="s">
        <v>3229</v>
      </c>
      <c r="Q525" s="340" t="s">
        <v>3087</v>
      </c>
    </row>
    <row r="526" spans="2:17">
      <c r="B526" s="337" t="s">
        <v>3630</v>
      </c>
      <c r="C526" s="337"/>
      <c r="D526" s="337" t="s">
        <v>2109</v>
      </c>
      <c r="E526" s="337" t="s">
        <v>3092</v>
      </c>
      <c r="F526" s="338">
        <v>44608</v>
      </c>
      <c r="G526" s="339">
        <v>27000</v>
      </c>
      <c r="H526" s="339">
        <v>0</v>
      </c>
      <c r="I526" s="340" t="s">
        <v>3084</v>
      </c>
      <c r="J526" s="341" t="s">
        <v>3226</v>
      </c>
      <c r="K526" s="342"/>
      <c r="L526" s="342"/>
      <c r="M526" s="342"/>
      <c r="N526" s="339"/>
      <c r="O526" s="339">
        <v>1890000</v>
      </c>
      <c r="P526" s="341" t="s">
        <v>3229</v>
      </c>
      <c r="Q526" s="340" t="s">
        <v>3087</v>
      </c>
    </row>
    <row r="527" spans="2:17">
      <c r="B527" s="337" t="s">
        <v>3631</v>
      </c>
      <c r="C527" s="337"/>
      <c r="D527" s="337" t="s">
        <v>2109</v>
      </c>
      <c r="E527" s="337" t="s">
        <v>3092</v>
      </c>
      <c r="F527" s="338">
        <v>44608</v>
      </c>
      <c r="G527" s="339">
        <v>27000</v>
      </c>
      <c r="H527" s="339">
        <v>0</v>
      </c>
      <c r="I527" s="340" t="s">
        <v>3084</v>
      </c>
      <c r="J527" s="341" t="s">
        <v>3226</v>
      </c>
      <c r="K527" s="342"/>
      <c r="L527" s="342"/>
      <c r="M527" s="342"/>
      <c r="N527" s="339"/>
      <c r="O527" s="339">
        <v>1890000</v>
      </c>
      <c r="P527" s="341" t="s">
        <v>3229</v>
      </c>
      <c r="Q527" s="340" t="s">
        <v>3087</v>
      </c>
    </row>
    <row r="528" spans="2:17">
      <c r="B528" s="337" t="s">
        <v>3632</v>
      </c>
      <c r="C528" s="337"/>
      <c r="D528" s="337" t="s">
        <v>2109</v>
      </c>
      <c r="E528" s="337" t="s">
        <v>3092</v>
      </c>
      <c r="F528" s="338">
        <v>44608</v>
      </c>
      <c r="G528" s="339">
        <v>27000</v>
      </c>
      <c r="H528" s="339">
        <v>0</v>
      </c>
      <c r="I528" s="340" t="s">
        <v>3084</v>
      </c>
      <c r="J528" s="341" t="s">
        <v>3226</v>
      </c>
      <c r="K528" s="342"/>
      <c r="L528" s="342"/>
      <c r="M528" s="342"/>
      <c r="N528" s="339"/>
      <c r="O528" s="339">
        <v>1890000</v>
      </c>
      <c r="P528" s="341" t="s">
        <v>3229</v>
      </c>
      <c r="Q528" s="340" t="s">
        <v>3087</v>
      </c>
    </row>
    <row r="529" spans="2:17">
      <c r="B529" s="337" t="s">
        <v>3633</v>
      </c>
      <c r="C529" s="337"/>
      <c r="D529" s="337" t="s">
        <v>2109</v>
      </c>
      <c r="E529" s="337" t="s">
        <v>3092</v>
      </c>
      <c r="F529" s="338">
        <v>44608</v>
      </c>
      <c r="G529" s="339">
        <v>28000</v>
      </c>
      <c r="H529" s="339">
        <v>0</v>
      </c>
      <c r="I529" s="340" t="s">
        <v>3084</v>
      </c>
      <c r="J529" s="341" t="s">
        <v>3226</v>
      </c>
      <c r="K529" s="342"/>
      <c r="L529" s="342"/>
      <c r="M529" s="342"/>
      <c r="N529" s="339"/>
      <c r="O529" s="339">
        <v>1960000</v>
      </c>
      <c r="P529" s="341" t="s">
        <v>3234</v>
      </c>
      <c r="Q529" s="340" t="s">
        <v>3087</v>
      </c>
    </row>
    <row r="530" spans="2:17">
      <c r="B530" s="337" t="s">
        <v>3634</v>
      </c>
      <c r="C530" s="337"/>
      <c r="D530" s="337" t="s">
        <v>2109</v>
      </c>
      <c r="E530" s="337" t="s">
        <v>3092</v>
      </c>
      <c r="F530" s="338">
        <v>44608</v>
      </c>
      <c r="G530" s="339">
        <v>29000</v>
      </c>
      <c r="H530" s="339">
        <v>0</v>
      </c>
      <c r="I530" s="340" t="s">
        <v>3084</v>
      </c>
      <c r="J530" s="341" t="s">
        <v>3226</v>
      </c>
      <c r="K530" s="342"/>
      <c r="L530" s="342"/>
      <c r="M530" s="342"/>
      <c r="N530" s="339"/>
      <c r="O530" s="339">
        <v>2030000</v>
      </c>
      <c r="P530" s="341" t="s">
        <v>3234</v>
      </c>
      <c r="Q530" s="340" t="s">
        <v>3087</v>
      </c>
    </row>
    <row r="531" spans="2:17">
      <c r="B531" s="337" t="s">
        <v>3635</v>
      </c>
      <c r="C531" s="337"/>
      <c r="D531" s="337" t="s">
        <v>2109</v>
      </c>
      <c r="E531" s="337" t="s">
        <v>3092</v>
      </c>
      <c r="F531" s="338">
        <v>44608</v>
      </c>
      <c r="G531" s="339">
        <v>29000</v>
      </c>
      <c r="H531" s="339">
        <v>0</v>
      </c>
      <c r="I531" s="340" t="s">
        <v>3084</v>
      </c>
      <c r="J531" s="341" t="s">
        <v>3226</v>
      </c>
      <c r="K531" s="342"/>
      <c r="L531" s="342"/>
      <c r="M531" s="342"/>
      <c r="N531" s="339"/>
      <c r="O531" s="339">
        <v>2030000</v>
      </c>
      <c r="P531" s="341" t="s">
        <v>3234</v>
      </c>
      <c r="Q531" s="340" t="s">
        <v>3087</v>
      </c>
    </row>
    <row r="532" spans="2:17">
      <c r="B532" s="337" t="s">
        <v>3636</v>
      </c>
      <c r="C532" s="337"/>
      <c r="D532" s="337" t="s">
        <v>2109</v>
      </c>
      <c r="E532" s="337" t="s">
        <v>3092</v>
      </c>
      <c r="F532" s="338">
        <v>44608</v>
      </c>
      <c r="G532" s="339">
        <v>29000</v>
      </c>
      <c r="H532" s="339">
        <v>0</v>
      </c>
      <c r="I532" s="340" t="s">
        <v>3084</v>
      </c>
      <c r="J532" s="341" t="s">
        <v>3226</v>
      </c>
      <c r="K532" s="342"/>
      <c r="L532" s="342"/>
      <c r="M532" s="342"/>
      <c r="N532" s="339"/>
      <c r="O532" s="339">
        <v>2030000</v>
      </c>
      <c r="P532" s="341" t="s">
        <v>3234</v>
      </c>
      <c r="Q532" s="340" t="s">
        <v>3087</v>
      </c>
    </row>
    <row r="533" spans="2:17">
      <c r="B533" s="337" t="s">
        <v>3637</v>
      </c>
      <c r="C533" s="337"/>
      <c r="D533" s="337" t="s">
        <v>2109</v>
      </c>
      <c r="E533" s="337" t="s">
        <v>3092</v>
      </c>
      <c r="F533" s="338">
        <v>44608</v>
      </c>
      <c r="G533" s="339">
        <v>29000</v>
      </c>
      <c r="H533" s="339">
        <v>0</v>
      </c>
      <c r="I533" s="340" t="s">
        <v>3084</v>
      </c>
      <c r="J533" s="341" t="s">
        <v>3226</v>
      </c>
      <c r="K533" s="342"/>
      <c r="L533" s="342"/>
      <c r="M533" s="342"/>
      <c r="N533" s="339"/>
      <c r="O533" s="339">
        <v>2030000</v>
      </c>
      <c r="P533" s="341" t="s">
        <v>3234</v>
      </c>
      <c r="Q533" s="340" t="s">
        <v>3087</v>
      </c>
    </row>
    <row r="534" spans="2:17">
      <c r="B534" s="337" t="s">
        <v>3638</v>
      </c>
      <c r="C534" s="337"/>
      <c r="D534" s="337" t="s">
        <v>2109</v>
      </c>
      <c r="E534" s="337" t="s">
        <v>3092</v>
      </c>
      <c r="F534" s="338">
        <v>44608</v>
      </c>
      <c r="G534" s="339">
        <v>26000</v>
      </c>
      <c r="H534" s="339">
        <v>0</v>
      </c>
      <c r="I534" s="340" t="s">
        <v>3084</v>
      </c>
      <c r="J534" s="341" t="s">
        <v>3226</v>
      </c>
      <c r="K534" s="342"/>
      <c r="L534" s="342"/>
      <c r="M534" s="342"/>
      <c r="N534" s="339"/>
      <c r="O534" s="339">
        <v>1820000</v>
      </c>
      <c r="P534" s="341" t="s">
        <v>3234</v>
      </c>
      <c r="Q534" s="340" t="s">
        <v>3087</v>
      </c>
    </row>
    <row r="535" spans="2:17">
      <c r="B535" s="337" t="s">
        <v>3639</v>
      </c>
      <c r="C535" s="337"/>
      <c r="D535" s="337" t="s">
        <v>2109</v>
      </c>
      <c r="E535" s="337" t="s">
        <v>3092</v>
      </c>
      <c r="F535" s="338">
        <v>44608</v>
      </c>
      <c r="G535" s="339">
        <v>26000</v>
      </c>
      <c r="H535" s="339">
        <v>0</v>
      </c>
      <c r="I535" s="340" t="s">
        <v>3084</v>
      </c>
      <c r="J535" s="341" t="s">
        <v>3226</v>
      </c>
      <c r="K535" s="342"/>
      <c r="L535" s="342"/>
      <c r="M535" s="342"/>
      <c r="N535" s="339"/>
      <c r="O535" s="339">
        <v>1820000</v>
      </c>
      <c r="P535" s="341" t="s">
        <v>3234</v>
      </c>
      <c r="Q535" s="340" t="s">
        <v>3087</v>
      </c>
    </row>
    <row r="536" spans="2:17">
      <c r="B536" s="337" t="s">
        <v>3640</v>
      </c>
      <c r="C536" s="337"/>
      <c r="D536" s="337" t="s">
        <v>2109</v>
      </c>
      <c r="E536" s="337" t="s">
        <v>3092</v>
      </c>
      <c r="F536" s="338">
        <v>44608</v>
      </c>
      <c r="G536" s="339">
        <v>26000</v>
      </c>
      <c r="H536" s="339">
        <v>0</v>
      </c>
      <c r="I536" s="340" t="s">
        <v>3084</v>
      </c>
      <c r="J536" s="341" t="s">
        <v>3226</v>
      </c>
      <c r="K536" s="342"/>
      <c r="L536" s="342"/>
      <c r="M536" s="342"/>
      <c r="N536" s="339"/>
      <c r="O536" s="339">
        <v>1820000</v>
      </c>
      <c r="P536" s="341" t="s">
        <v>3234</v>
      </c>
      <c r="Q536" s="340" t="s">
        <v>3087</v>
      </c>
    </row>
    <row r="537" spans="2:17">
      <c r="B537" s="337" t="s">
        <v>3641</v>
      </c>
      <c r="C537" s="337"/>
      <c r="D537" s="337" t="s">
        <v>2109</v>
      </c>
      <c r="E537" s="337" t="s">
        <v>3092</v>
      </c>
      <c r="F537" s="338">
        <v>44608</v>
      </c>
      <c r="G537" s="339">
        <v>26000</v>
      </c>
      <c r="H537" s="339">
        <v>0</v>
      </c>
      <c r="I537" s="340" t="s">
        <v>3084</v>
      </c>
      <c r="J537" s="341" t="s">
        <v>3226</v>
      </c>
      <c r="K537" s="342"/>
      <c r="L537" s="342"/>
      <c r="M537" s="342"/>
      <c r="N537" s="339"/>
      <c r="O537" s="339">
        <v>1820000</v>
      </c>
      <c r="P537" s="341" t="s">
        <v>3234</v>
      </c>
      <c r="Q537" s="340" t="s">
        <v>3087</v>
      </c>
    </row>
    <row r="538" spans="2:17">
      <c r="B538" s="337" t="s">
        <v>3642</v>
      </c>
      <c r="C538" s="337"/>
      <c r="D538" s="337" t="s">
        <v>2109</v>
      </c>
      <c r="E538" s="337" t="s">
        <v>3092</v>
      </c>
      <c r="F538" s="338">
        <v>44608</v>
      </c>
      <c r="G538" s="339">
        <v>26000</v>
      </c>
      <c r="H538" s="339">
        <v>0</v>
      </c>
      <c r="I538" s="340" t="s">
        <v>3084</v>
      </c>
      <c r="J538" s="341" t="s">
        <v>3226</v>
      </c>
      <c r="K538" s="342"/>
      <c r="L538" s="342"/>
      <c r="M538" s="342"/>
      <c r="N538" s="339"/>
      <c r="O538" s="339">
        <v>1820000</v>
      </c>
      <c r="P538" s="341" t="s">
        <v>3234</v>
      </c>
      <c r="Q538" s="340" t="s">
        <v>3087</v>
      </c>
    </row>
    <row r="539" spans="2:17">
      <c r="B539" s="337" t="s">
        <v>3643</v>
      </c>
      <c r="C539" s="337"/>
      <c r="D539" s="337" t="s">
        <v>2109</v>
      </c>
      <c r="E539" s="337" t="s">
        <v>3092</v>
      </c>
      <c r="F539" s="338">
        <v>44608</v>
      </c>
      <c r="G539" s="339">
        <v>26000</v>
      </c>
      <c r="H539" s="339">
        <v>0</v>
      </c>
      <c r="I539" s="340" t="s">
        <v>3084</v>
      </c>
      <c r="J539" s="341" t="s">
        <v>3226</v>
      </c>
      <c r="K539" s="342"/>
      <c r="L539" s="342"/>
      <c r="M539" s="342"/>
      <c r="N539" s="339"/>
      <c r="O539" s="339">
        <v>1820000</v>
      </c>
      <c r="P539" s="341" t="s">
        <v>3234</v>
      </c>
      <c r="Q539" s="340" t="s">
        <v>3087</v>
      </c>
    </row>
    <row r="540" spans="2:17">
      <c r="B540" s="337" t="s">
        <v>3644</v>
      </c>
      <c r="C540" s="337"/>
      <c r="D540" s="337" t="s">
        <v>2109</v>
      </c>
      <c r="E540" s="337" t="s">
        <v>3092</v>
      </c>
      <c r="F540" s="338">
        <v>44608</v>
      </c>
      <c r="G540" s="339">
        <v>26000</v>
      </c>
      <c r="H540" s="339">
        <v>0</v>
      </c>
      <c r="I540" s="340" t="s">
        <v>3084</v>
      </c>
      <c r="J540" s="341" t="s">
        <v>3226</v>
      </c>
      <c r="K540" s="342"/>
      <c r="L540" s="342"/>
      <c r="M540" s="342"/>
      <c r="N540" s="339"/>
      <c r="O540" s="339">
        <v>1820000</v>
      </c>
      <c r="P540" s="341" t="s">
        <v>3234</v>
      </c>
      <c r="Q540" s="340" t="s">
        <v>3087</v>
      </c>
    </row>
    <row r="541" spans="2:17">
      <c r="B541" s="337" t="s">
        <v>3645</v>
      </c>
      <c r="C541" s="337"/>
      <c r="D541" s="337" t="s">
        <v>2109</v>
      </c>
      <c r="E541" s="337" t="s">
        <v>3092</v>
      </c>
      <c r="F541" s="338">
        <v>44608</v>
      </c>
      <c r="G541" s="339">
        <v>26000</v>
      </c>
      <c r="H541" s="339">
        <v>0</v>
      </c>
      <c r="I541" s="340" t="s">
        <v>3084</v>
      </c>
      <c r="J541" s="341" t="s">
        <v>3226</v>
      </c>
      <c r="K541" s="342"/>
      <c r="L541" s="342"/>
      <c r="M541" s="342"/>
      <c r="N541" s="339"/>
      <c r="O541" s="339">
        <v>1820000</v>
      </c>
      <c r="P541" s="341" t="s">
        <v>3234</v>
      </c>
      <c r="Q541" s="340" t="s">
        <v>3087</v>
      </c>
    </row>
    <row r="542" spans="2:17">
      <c r="B542" s="337" t="s">
        <v>3646</v>
      </c>
      <c r="C542" s="337"/>
      <c r="D542" s="337" t="s">
        <v>2109</v>
      </c>
      <c r="E542" s="337" t="s">
        <v>3092</v>
      </c>
      <c r="F542" s="338">
        <v>44608</v>
      </c>
      <c r="G542" s="339">
        <v>26000</v>
      </c>
      <c r="H542" s="339">
        <v>0</v>
      </c>
      <c r="I542" s="340" t="s">
        <v>3084</v>
      </c>
      <c r="J542" s="341" t="s">
        <v>3226</v>
      </c>
      <c r="K542" s="342"/>
      <c r="L542" s="342"/>
      <c r="M542" s="342"/>
      <c r="N542" s="339"/>
      <c r="O542" s="339">
        <v>1820000</v>
      </c>
      <c r="P542" s="341" t="s">
        <v>3234</v>
      </c>
      <c r="Q542" s="340" t="s">
        <v>3087</v>
      </c>
    </row>
    <row r="543" spans="2:17">
      <c r="B543" s="337" t="s">
        <v>3647</v>
      </c>
      <c r="C543" s="337"/>
      <c r="D543" s="337" t="s">
        <v>2109</v>
      </c>
      <c r="E543" s="337" t="s">
        <v>3092</v>
      </c>
      <c r="F543" s="338">
        <v>44608</v>
      </c>
      <c r="G543" s="339">
        <v>26000</v>
      </c>
      <c r="H543" s="339">
        <v>0</v>
      </c>
      <c r="I543" s="340" t="s">
        <v>3084</v>
      </c>
      <c r="J543" s="341" t="s">
        <v>3226</v>
      </c>
      <c r="K543" s="342"/>
      <c r="L543" s="342"/>
      <c r="M543" s="342"/>
      <c r="N543" s="339"/>
      <c r="O543" s="339">
        <v>1820000</v>
      </c>
      <c r="P543" s="341" t="s">
        <v>3234</v>
      </c>
      <c r="Q543" s="340" t="s">
        <v>3087</v>
      </c>
    </row>
    <row r="544" spans="2:17">
      <c r="B544" s="337" t="s">
        <v>3648</v>
      </c>
      <c r="C544" s="337"/>
      <c r="D544" s="337" t="s">
        <v>2109</v>
      </c>
      <c r="E544" s="337" t="s">
        <v>3092</v>
      </c>
      <c r="F544" s="338">
        <v>44608</v>
      </c>
      <c r="G544" s="339">
        <v>26000</v>
      </c>
      <c r="H544" s="339">
        <v>0</v>
      </c>
      <c r="I544" s="340" t="s">
        <v>3084</v>
      </c>
      <c r="J544" s="341" t="s">
        <v>3226</v>
      </c>
      <c r="K544" s="342"/>
      <c r="L544" s="342"/>
      <c r="M544" s="342"/>
      <c r="N544" s="339"/>
      <c r="O544" s="339">
        <v>1820000</v>
      </c>
      <c r="P544" s="341" t="s">
        <v>3234</v>
      </c>
      <c r="Q544" s="340" t="s">
        <v>3087</v>
      </c>
    </row>
    <row r="545" spans="2:17">
      <c r="B545" s="337" t="s">
        <v>3649</v>
      </c>
      <c r="C545" s="337"/>
      <c r="D545" s="337" t="s">
        <v>2109</v>
      </c>
      <c r="E545" s="337" t="s">
        <v>3092</v>
      </c>
      <c r="F545" s="338">
        <v>44608</v>
      </c>
      <c r="G545" s="339">
        <v>26000</v>
      </c>
      <c r="H545" s="339">
        <v>0</v>
      </c>
      <c r="I545" s="340" t="s">
        <v>3084</v>
      </c>
      <c r="J545" s="341" t="s">
        <v>3226</v>
      </c>
      <c r="K545" s="342"/>
      <c r="L545" s="342"/>
      <c r="M545" s="342"/>
      <c r="N545" s="339"/>
      <c r="O545" s="339">
        <v>1820000</v>
      </c>
      <c r="P545" s="341" t="s">
        <v>3234</v>
      </c>
      <c r="Q545" s="340" t="s">
        <v>3087</v>
      </c>
    </row>
    <row r="546" spans="2:17">
      <c r="B546" s="337" t="s">
        <v>3650</v>
      </c>
      <c r="C546" s="337"/>
      <c r="D546" s="337" t="s">
        <v>2109</v>
      </c>
      <c r="E546" s="337" t="s">
        <v>3092</v>
      </c>
      <c r="F546" s="338">
        <v>44608</v>
      </c>
      <c r="G546" s="339">
        <v>26000</v>
      </c>
      <c r="H546" s="339">
        <v>0</v>
      </c>
      <c r="I546" s="340" t="s">
        <v>3084</v>
      </c>
      <c r="J546" s="341" t="s">
        <v>3226</v>
      </c>
      <c r="K546" s="342"/>
      <c r="L546" s="342"/>
      <c r="M546" s="342"/>
      <c r="N546" s="339"/>
      <c r="O546" s="339">
        <v>1820000</v>
      </c>
      <c r="P546" s="341" t="s">
        <v>3234</v>
      </c>
      <c r="Q546" s="340" t="s">
        <v>3087</v>
      </c>
    </row>
    <row r="547" spans="2:17">
      <c r="B547" s="337" t="s">
        <v>3651</v>
      </c>
      <c r="C547" s="337"/>
      <c r="D547" s="337" t="s">
        <v>2109</v>
      </c>
      <c r="E547" s="337" t="s">
        <v>3092</v>
      </c>
      <c r="F547" s="338">
        <v>44608</v>
      </c>
      <c r="G547" s="339">
        <v>26000</v>
      </c>
      <c r="H547" s="339">
        <v>0</v>
      </c>
      <c r="I547" s="340" t="s">
        <v>3084</v>
      </c>
      <c r="J547" s="341" t="s">
        <v>3226</v>
      </c>
      <c r="K547" s="342"/>
      <c r="L547" s="342"/>
      <c r="M547" s="342"/>
      <c r="N547" s="339"/>
      <c r="O547" s="339">
        <v>1820000</v>
      </c>
      <c r="P547" s="341" t="s">
        <v>3234</v>
      </c>
      <c r="Q547" s="340" t="s">
        <v>3087</v>
      </c>
    </row>
    <row r="548" spans="2:17">
      <c r="B548" s="337" t="s">
        <v>3652</v>
      </c>
      <c r="C548" s="337"/>
      <c r="D548" s="337" t="s">
        <v>2109</v>
      </c>
      <c r="E548" s="337" t="s">
        <v>3092</v>
      </c>
      <c r="F548" s="338">
        <v>44608</v>
      </c>
      <c r="G548" s="339">
        <v>26000</v>
      </c>
      <c r="H548" s="339">
        <v>0</v>
      </c>
      <c r="I548" s="340" t="s">
        <v>3084</v>
      </c>
      <c r="J548" s="341" t="s">
        <v>3226</v>
      </c>
      <c r="K548" s="342"/>
      <c r="L548" s="342"/>
      <c r="M548" s="342"/>
      <c r="N548" s="339"/>
      <c r="O548" s="339">
        <v>1820000</v>
      </c>
      <c r="P548" s="341" t="s">
        <v>3234</v>
      </c>
      <c r="Q548" s="340" t="s">
        <v>3087</v>
      </c>
    </row>
    <row r="549" spans="2:17">
      <c r="B549" s="337" t="s">
        <v>3653</v>
      </c>
      <c r="C549" s="337"/>
      <c r="D549" s="337" t="s">
        <v>2109</v>
      </c>
      <c r="E549" s="337" t="s">
        <v>3092</v>
      </c>
      <c r="F549" s="338">
        <v>44608</v>
      </c>
      <c r="G549" s="339">
        <v>26000</v>
      </c>
      <c r="H549" s="339">
        <v>0</v>
      </c>
      <c r="I549" s="340" t="s">
        <v>3084</v>
      </c>
      <c r="J549" s="341" t="s">
        <v>3226</v>
      </c>
      <c r="K549" s="342"/>
      <c r="L549" s="342"/>
      <c r="M549" s="342"/>
      <c r="N549" s="339"/>
      <c r="O549" s="339">
        <v>1820000</v>
      </c>
      <c r="P549" s="341" t="s">
        <v>3234</v>
      </c>
      <c r="Q549" s="340" t="s">
        <v>3087</v>
      </c>
    </row>
    <row r="550" spans="2:17">
      <c r="B550" s="337" t="s">
        <v>3654</v>
      </c>
      <c r="C550" s="337"/>
      <c r="D550" s="337" t="s">
        <v>2109</v>
      </c>
      <c r="E550" s="337" t="s">
        <v>3092</v>
      </c>
      <c r="F550" s="338">
        <v>44608</v>
      </c>
      <c r="G550" s="339">
        <v>26000</v>
      </c>
      <c r="H550" s="339">
        <v>0</v>
      </c>
      <c r="I550" s="340" t="s">
        <v>3084</v>
      </c>
      <c r="J550" s="341" t="s">
        <v>3226</v>
      </c>
      <c r="K550" s="342"/>
      <c r="L550" s="342"/>
      <c r="M550" s="342"/>
      <c r="N550" s="339"/>
      <c r="O550" s="339">
        <v>1820000</v>
      </c>
      <c r="P550" s="341" t="s">
        <v>3234</v>
      </c>
      <c r="Q550" s="340" t="s">
        <v>3087</v>
      </c>
    </row>
    <row r="551" spans="2:17">
      <c r="B551" s="337" t="s">
        <v>3655</v>
      </c>
      <c r="C551" s="337"/>
      <c r="D551" s="337" t="s">
        <v>2109</v>
      </c>
      <c r="E551" s="337" t="s">
        <v>3092</v>
      </c>
      <c r="F551" s="338">
        <v>44608</v>
      </c>
      <c r="G551" s="339">
        <v>26000</v>
      </c>
      <c r="H551" s="339">
        <v>0</v>
      </c>
      <c r="I551" s="340" t="s">
        <v>3084</v>
      </c>
      <c r="J551" s="341" t="s">
        <v>3226</v>
      </c>
      <c r="K551" s="342"/>
      <c r="L551" s="342"/>
      <c r="M551" s="342"/>
      <c r="N551" s="339"/>
      <c r="O551" s="339">
        <v>1820000</v>
      </c>
      <c r="P551" s="341" t="s">
        <v>3234</v>
      </c>
      <c r="Q551" s="340" t="s">
        <v>3087</v>
      </c>
    </row>
    <row r="552" spans="2:17">
      <c r="B552" s="337" t="s">
        <v>3656</v>
      </c>
      <c r="C552" s="337"/>
      <c r="D552" s="337" t="s">
        <v>2109</v>
      </c>
      <c r="E552" s="337" t="s">
        <v>3092</v>
      </c>
      <c r="F552" s="338">
        <v>44608</v>
      </c>
      <c r="G552" s="339">
        <v>26000</v>
      </c>
      <c r="H552" s="339">
        <v>0</v>
      </c>
      <c r="I552" s="340" t="s">
        <v>3084</v>
      </c>
      <c r="J552" s="341" t="s">
        <v>3226</v>
      </c>
      <c r="K552" s="342"/>
      <c r="L552" s="342"/>
      <c r="M552" s="342"/>
      <c r="N552" s="339"/>
      <c r="O552" s="339">
        <v>1820000</v>
      </c>
      <c r="P552" s="341" t="s">
        <v>3234</v>
      </c>
      <c r="Q552" s="340" t="s">
        <v>3087</v>
      </c>
    </row>
    <row r="553" spans="2:17">
      <c r="B553" s="337" t="s">
        <v>3657</v>
      </c>
      <c r="C553" s="337"/>
      <c r="D553" s="337" t="s">
        <v>2109</v>
      </c>
      <c r="E553" s="337" t="s">
        <v>3092</v>
      </c>
      <c r="F553" s="338">
        <v>44608</v>
      </c>
      <c r="G553" s="339">
        <v>26000</v>
      </c>
      <c r="H553" s="339">
        <v>0</v>
      </c>
      <c r="I553" s="340" t="s">
        <v>3084</v>
      </c>
      <c r="J553" s="341" t="s">
        <v>3226</v>
      </c>
      <c r="K553" s="342"/>
      <c r="L553" s="342"/>
      <c r="M553" s="342"/>
      <c r="N553" s="339"/>
      <c r="O553" s="339">
        <v>1820000</v>
      </c>
      <c r="P553" s="341" t="s">
        <v>3234</v>
      </c>
      <c r="Q553" s="340" t="s">
        <v>3087</v>
      </c>
    </row>
    <row r="554" spans="2:17">
      <c r="B554" s="337" t="s">
        <v>3658</v>
      </c>
      <c r="C554" s="337"/>
      <c r="D554" s="337" t="s">
        <v>2109</v>
      </c>
      <c r="E554" s="337" t="s">
        <v>3092</v>
      </c>
      <c r="F554" s="338">
        <v>44608</v>
      </c>
      <c r="G554" s="339">
        <v>26000</v>
      </c>
      <c r="H554" s="339">
        <v>0</v>
      </c>
      <c r="I554" s="340" t="s">
        <v>3084</v>
      </c>
      <c r="J554" s="341" t="s">
        <v>3226</v>
      </c>
      <c r="K554" s="342"/>
      <c r="L554" s="342"/>
      <c r="M554" s="342"/>
      <c r="N554" s="339"/>
      <c r="O554" s="339">
        <v>1820000</v>
      </c>
      <c r="P554" s="341" t="s">
        <v>3234</v>
      </c>
      <c r="Q554" s="340" t="s">
        <v>3087</v>
      </c>
    </row>
    <row r="555" spans="2:17">
      <c r="B555" s="337" t="s">
        <v>3659</v>
      </c>
      <c r="C555" s="337"/>
      <c r="D555" s="337" t="s">
        <v>2109</v>
      </c>
      <c r="E555" s="337" t="s">
        <v>3092</v>
      </c>
      <c r="F555" s="338">
        <v>44608</v>
      </c>
      <c r="G555" s="339">
        <v>26000</v>
      </c>
      <c r="H555" s="339">
        <v>0</v>
      </c>
      <c r="I555" s="340" t="s">
        <v>3084</v>
      </c>
      <c r="J555" s="341" t="s">
        <v>3226</v>
      </c>
      <c r="K555" s="342"/>
      <c r="L555" s="342"/>
      <c r="M555" s="342"/>
      <c r="N555" s="339"/>
      <c r="O555" s="339">
        <v>1820000</v>
      </c>
      <c r="P555" s="341" t="s">
        <v>3234</v>
      </c>
      <c r="Q555" s="340" t="s">
        <v>3087</v>
      </c>
    </row>
    <row r="556" spans="2:17">
      <c r="B556" s="337" t="s">
        <v>3660</v>
      </c>
      <c r="C556" s="337"/>
      <c r="D556" s="337" t="s">
        <v>2109</v>
      </c>
      <c r="E556" s="337" t="s">
        <v>3092</v>
      </c>
      <c r="F556" s="338">
        <v>44608</v>
      </c>
      <c r="G556" s="339">
        <v>26000</v>
      </c>
      <c r="H556" s="339">
        <v>0</v>
      </c>
      <c r="I556" s="340" t="s">
        <v>3084</v>
      </c>
      <c r="J556" s="341" t="s">
        <v>3226</v>
      </c>
      <c r="K556" s="342"/>
      <c r="L556" s="342"/>
      <c r="M556" s="342"/>
      <c r="N556" s="339"/>
      <c r="O556" s="339">
        <v>1820000</v>
      </c>
      <c r="P556" s="341" t="s">
        <v>3234</v>
      </c>
      <c r="Q556" s="340" t="s">
        <v>3087</v>
      </c>
    </row>
    <row r="557" spans="2:17">
      <c r="B557" s="337" t="s">
        <v>3661</v>
      </c>
      <c r="C557" s="337"/>
      <c r="D557" s="337" t="s">
        <v>2109</v>
      </c>
      <c r="E557" s="337" t="s">
        <v>3092</v>
      </c>
      <c r="F557" s="338">
        <v>44608</v>
      </c>
      <c r="G557" s="339">
        <v>26000</v>
      </c>
      <c r="H557" s="339">
        <v>0</v>
      </c>
      <c r="I557" s="340" t="s">
        <v>3084</v>
      </c>
      <c r="J557" s="341" t="s">
        <v>3226</v>
      </c>
      <c r="K557" s="342"/>
      <c r="L557" s="342"/>
      <c r="M557" s="342"/>
      <c r="N557" s="339"/>
      <c r="O557" s="339">
        <v>1820000</v>
      </c>
      <c r="P557" s="341" t="s">
        <v>3234</v>
      </c>
      <c r="Q557" s="340" t="s">
        <v>3087</v>
      </c>
    </row>
    <row r="558" spans="2:17">
      <c r="B558" s="337" t="s">
        <v>3662</v>
      </c>
      <c r="C558" s="337"/>
      <c r="D558" s="337" t="s">
        <v>2109</v>
      </c>
      <c r="E558" s="337" t="s">
        <v>3092</v>
      </c>
      <c r="F558" s="338">
        <v>44608</v>
      </c>
      <c r="G558" s="339">
        <v>26000</v>
      </c>
      <c r="H558" s="339">
        <v>0</v>
      </c>
      <c r="I558" s="340" t="s">
        <v>3084</v>
      </c>
      <c r="J558" s="341" t="s">
        <v>3226</v>
      </c>
      <c r="K558" s="342"/>
      <c r="L558" s="342"/>
      <c r="M558" s="342"/>
      <c r="N558" s="339"/>
      <c r="O558" s="339">
        <v>1820000</v>
      </c>
      <c r="P558" s="341" t="s">
        <v>3234</v>
      </c>
      <c r="Q558" s="340" t="s">
        <v>3087</v>
      </c>
    </row>
    <row r="559" spans="2:17">
      <c r="B559" s="337" t="s">
        <v>3663</v>
      </c>
      <c r="C559" s="337"/>
      <c r="D559" s="337" t="s">
        <v>2109</v>
      </c>
      <c r="E559" s="337" t="s">
        <v>3092</v>
      </c>
      <c r="F559" s="338">
        <v>44608</v>
      </c>
      <c r="G559" s="339">
        <v>26000</v>
      </c>
      <c r="H559" s="339">
        <v>0</v>
      </c>
      <c r="I559" s="340" t="s">
        <v>3084</v>
      </c>
      <c r="J559" s="341" t="s">
        <v>3226</v>
      </c>
      <c r="K559" s="342"/>
      <c r="L559" s="342"/>
      <c r="M559" s="342"/>
      <c r="N559" s="339"/>
      <c r="O559" s="339">
        <v>1820000</v>
      </c>
      <c r="P559" s="341" t="s">
        <v>3234</v>
      </c>
      <c r="Q559" s="340" t="s">
        <v>3087</v>
      </c>
    </row>
    <row r="560" spans="2:17">
      <c r="B560" s="337" t="s">
        <v>3664</v>
      </c>
      <c r="C560" s="337"/>
      <c r="D560" s="337" t="s">
        <v>2109</v>
      </c>
      <c r="E560" s="337" t="s">
        <v>3092</v>
      </c>
      <c r="F560" s="338">
        <v>44608</v>
      </c>
      <c r="G560" s="339">
        <v>26000</v>
      </c>
      <c r="H560" s="339">
        <v>0</v>
      </c>
      <c r="I560" s="340" t="s">
        <v>3084</v>
      </c>
      <c r="J560" s="341" t="s">
        <v>3226</v>
      </c>
      <c r="K560" s="342"/>
      <c r="L560" s="342"/>
      <c r="M560" s="342"/>
      <c r="N560" s="339"/>
      <c r="O560" s="339">
        <v>1820000</v>
      </c>
      <c r="P560" s="341" t="s">
        <v>3234</v>
      </c>
      <c r="Q560" s="340" t="s">
        <v>3087</v>
      </c>
    </row>
    <row r="561" spans="2:17">
      <c r="B561" s="337" t="s">
        <v>3665</v>
      </c>
      <c r="C561" s="337"/>
      <c r="D561" s="337" t="s">
        <v>2109</v>
      </c>
      <c r="E561" s="337" t="s">
        <v>3092</v>
      </c>
      <c r="F561" s="338">
        <v>44608</v>
      </c>
      <c r="G561" s="339">
        <v>26000</v>
      </c>
      <c r="H561" s="339">
        <v>0</v>
      </c>
      <c r="I561" s="340" t="s">
        <v>3084</v>
      </c>
      <c r="J561" s="341" t="s">
        <v>3226</v>
      </c>
      <c r="K561" s="342"/>
      <c r="L561" s="342"/>
      <c r="M561" s="342"/>
      <c r="N561" s="339"/>
      <c r="O561" s="339">
        <v>1820000</v>
      </c>
      <c r="P561" s="341" t="s">
        <v>3234</v>
      </c>
      <c r="Q561" s="340" t="s">
        <v>3087</v>
      </c>
    </row>
    <row r="562" spans="2:17">
      <c r="B562" s="337" t="s">
        <v>3666</v>
      </c>
      <c r="C562" s="337"/>
      <c r="D562" s="337" t="s">
        <v>2109</v>
      </c>
      <c r="E562" s="337" t="s">
        <v>3092</v>
      </c>
      <c r="F562" s="338">
        <v>44608</v>
      </c>
      <c r="G562" s="339">
        <v>26000</v>
      </c>
      <c r="H562" s="339">
        <v>0</v>
      </c>
      <c r="I562" s="340" t="s">
        <v>3084</v>
      </c>
      <c r="J562" s="341" t="s">
        <v>3226</v>
      </c>
      <c r="K562" s="342"/>
      <c r="L562" s="342"/>
      <c r="M562" s="342"/>
      <c r="N562" s="339"/>
      <c r="O562" s="339">
        <v>1820000</v>
      </c>
      <c r="P562" s="341" t="s">
        <v>3234</v>
      </c>
      <c r="Q562" s="340" t="s">
        <v>3087</v>
      </c>
    </row>
    <row r="563" spans="2:17">
      <c r="B563" s="337" t="s">
        <v>3667</v>
      </c>
      <c r="C563" s="337"/>
      <c r="D563" s="337" t="s">
        <v>2109</v>
      </c>
      <c r="E563" s="337" t="s">
        <v>3092</v>
      </c>
      <c r="F563" s="338">
        <v>44608</v>
      </c>
      <c r="G563" s="339">
        <v>26000</v>
      </c>
      <c r="H563" s="339">
        <v>0</v>
      </c>
      <c r="I563" s="340" t="s">
        <v>3084</v>
      </c>
      <c r="J563" s="341" t="s">
        <v>3226</v>
      </c>
      <c r="K563" s="342"/>
      <c r="L563" s="342"/>
      <c r="M563" s="342"/>
      <c r="N563" s="339"/>
      <c r="O563" s="339">
        <v>1820000</v>
      </c>
      <c r="P563" s="341" t="s">
        <v>3234</v>
      </c>
      <c r="Q563" s="340" t="s">
        <v>3087</v>
      </c>
    </row>
    <row r="564" spans="2:17">
      <c r="B564" s="337" t="s">
        <v>3668</v>
      </c>
      <c r="C564" s="337"/>
      <c r="D564" s="337" t="s">
        <v>2109</v>
      </c>
      <c r="E564" s="337" t="s">
        <v>3092</v>
      </c>
      <c r="F564" s="338">
        <v>44608</v>
      </c>
      <c r="G564" s="339">
        <v>26000</v>
      </c>
      <c r="H564" s="339">
        <v>0</v>
      </c>
      <c r="I564" s="340" t="s">
        <v>3084</v>
      </c>
      <c r="J564" s="341" t="s">
        <v>3226</v>
      </c>
      <c r="K564" s="342"/>
      <c r="L564" s="342"/>
      <c r="M564" s="342"/>
      <c r="N564" s="339"/>
      <c r="O564" s="339">
        <v>1820000</v>
      </c>
      <c r="P564" s="341" t="s">
        <v>3234</v>
      </c>
      <c r="Q564" s="340" t="s">
        <v>3087</v>
      </c>
    </row>
    <row r="565" spans="2:17">
      <c r="B565" s="337" t="s">
        <v>3669</v>
      </c>
      <c r="C565" s="337"/>
      <c r="D565" s="337" t="s">
        <v>2109</v>
      </c>
      <c r="E565" s="337" t="s">
        <v>3092</v>
      </c>
      <c r="F565" s="338">
        <v>44608</v>
      </c>
      <c r="G565" s="339">
        <v>26000</v>
      </c>
      <c r="H565" s="339">
        <v>0</v>
      </c>
      <c r="I565" s="340" t="s">
        <v>3084</v>
      </c>
      <c r="J565" s="341" t="s">
        <v>3226</v>
      </c>
      <c r="K565" s="342"/>
      <c r="L565" s="342"/>
      <c r="M565" s="342"/>
      <c r="N565" s="339"/>
      <c r="O565" s="339">
        <v>1820000</v>
      </c>
      <c r="P565" s="341" t="s">
        <v>3234</v>
      </c>
      <c r="Q565" s="340" t="s">
        <v>3087</v>
      </c>
    </row>
    <row r="566" spans="2:17">
      <c r="B566" s="337" t="s">
        <v>3670</v>
      </c>
      <c r="C566" s="337"/>
      <c r="D566" s="337" t="s">
        <v>2109</v>
      </c>
      <c r="E566" s="337" t="s">
        <v>3092</v>
      </c>
      <c r="F566" s="338">
        <v>44608</v>
      </c>
      <c r="G566" s="339">
        <v>26000</v>
      </c>
      <c r="H566" s="339">
        <v>0</v>
      </c>
      <c r="I566" s="340" t="s">
        <v>3084</v>
      </c>
      <c r="J566" s="341" t="s">
        <v>3226</v>
      </c>
      <c r="K566" s="342"/>
      <c r="L566" s="342"/>
      <c r="M566" s="342"/>
      <c r="N566" s="339"/>
      <c r="O566" s="339">
        <v>1820000</v>
      </c>
      <c r="P566" s="341" t="s">
        <v>3234</v>
      </c>
      <c r="Q566" s="340" t="s">
        <v>3087</v>
      </c>
    </row>
    <row r="567" spans="2:17">
      <c r="B567" s="337" t="s">
        <v>3671</v>
      </c>
      <c r="C567" s="337"/>
      <c r="D567" s="337" t="s">
        <v>2109</v>
      </c>
      <c r="E567" s="337" t="s">
        <v>3092</v>
      </c>
      <c r="F567" s="338">
        <v>44608</v>
      </c>
      <c r="G567" s="339">
        <v>26000</v>
      </c>
      <c r="H567" s="339">
        <v>0</v>
      </c>
      <c r="I567" s="340" t="s">
        <v>3084</v>
      </c>
      <c r="J567" s="341" t="s">
        <v>3226</v>
      </c>
      <c r="K567" s="342"/>
      <c r="L567" s="342"/>
      <c r="M567" s="342"/>
      <c r="N567" s="339"/>
      <c r="O567" s="339">
        <v>1820000</v>
      </c>
      <c r="P567" s="341" t="s">
        <v>3234</v>
      </c>
      <c r="Q567" s="340" t="s">
        <v>3087</v>
      </c>
    </row>
    <row r="568" spans="2:17">
      <c r="B568" s="337" t="s">
        <v>3672</v>
      </c>
      <c r="C568" s="337"/>
      <c r="D568" s="337" t="s">
        <v>2109</v>
      </c>
      <c r="E568" s="337" t="s">
        <v>3092</v>
      </c>
      <c r="F568" s="338">
        <v>44608</v>
      </c>
      <c r="G568" s="339">
        <v>26000</v>
      </c>
      <c r="H568" s="339">
        <v>0</v>
      </c>
      <c r="I568" s="340" t="s">
        <v>3084</v>
      </c>
      <c r="J568" s="341" t="s">
        <v>3226</v>
      </c>
      <c r="K568" s="342"/>
      <c r="L568" s="342"/>
      <c r="M568" s="342"/>
      <c r="N568" s="339"/>
      <c r="O568" s="339">
        <v>1820000</v>
      </c>
      <c r="P568" s="341" t="s">
        <v>3234</v>
      </c>
      <c r="Q568" s="340" t="s">
        <v>3087</v>
      </c>
    </row>
    <row r="569" spans="2:17">
      <c r="B569" s="337" t="s">
        <v>3673</v>
      </c>
      <c r="C569" s="337"/>
      <c r="D569" s="337" t="s">
        <v>2109</v>
      </c>
      <c r="E569" s="337" t="s">
        <v>3092</v>
      </c>
      <c r="F569" s="338">
        <v>44608</v>
      </c>
      <c r="G569" s="339">
        <v>26000</v>
      </c>
      <c r="H569" s="339">
        <v>0</v>
      </c>
      <c r="I569" s="340" t="s">
        <v>3084</v>
      </c>
      <c r="J569" s="341" t="s">
        <v>3226</v>
      </c>
      <c r="K569" s="342"/>
      <c r="L569" s="342"/>
      <c r="M569" s="342"/>
      <c r="N569" s="339"/>
      <c r="O569" s="339">
        <v>1820000</v>
      </c>
      <c r="P569" s="341" t="s">
        <v>3234</v>
      </c>
      <c r="Q569" s="340" t="s">
        <v>3087</v>
      </c>
    </row>
    <row r="570" spans="2:17">
      <c r="B570" s="337" t="s">
        <v>3674</v>
      </c>
      <c r="C570" s="337"/>
      <c r="D570" s="337" t="s">
        <v>2109</v>
      </c>
      <c r="E570" s="337" t="s">
        <v>3092</v>
      </c>
      <c r="F570" s="338">
        <v>44608</v>
      </c>
      <c r="G570" s="339">
        <v>26000</v>
      </c>
      <c r="H570" s="339">
        <v>0</v>
      </c>
      <c r="I570" s="340" t="s">
        <v>3084</v>
      </c>
      <c r="J570" s="341" t="s">
        <v>3226</v>
      </c>
      <c r="K570" s="342"/>
      <c r="L570" s="342"/>
      <c r="M570" s="342"/>
      <c r="N570" s="339"/>
      <c r="O570" s="339">
        <v>1820000</v>
      </c>
      <c r="P570" s="341" t="s">
        <v>3234</v>
      </c>
      <c r="Q570" s="340" t="s">
        <v>3087</v>
      </c>
    </row>
    <row r="571" spans="2:17">
      <c r="B571" s="337" t="s">
        <v>3675</v>
      </c>
      <c r="C571" s="337"/>
      <c r="D571" s="337" t="s">
        <v>2109</v>
      </c>
      <c r="E571" s="337" t="s">
        <v>3092</v>
      </c>
      <c r="F571" s="338">
        <v>44609</v>
      </c>
      <c r="G571" s="339">
        <v>30000</v>
      </c>
      <c r="H571" s="339">
        <v>0</v>
      </c>
      <c r="I571" s="340" t="s">
        <v>3084</v>
      </c>
      <c r="J571" s="341" t="s">
        <v>3226</v>
      </c>
      <c r="K571" s="342"/>
      <c r="L571" s="342"/>
      <c r="M571" s="342"/>
      <c r="N571" s="339"/>
      <c r="O571" s="339">
        <v>3195000</v>
      </c>
      <c r="P571" s="341" t="s">
        <v>3136</v>
      </c>
      <c r="Q571" s="340" t="s">
        <v>3087</v>
      </c>
    </row>
    <row r="572" spans="2:17">
      <c r="B572" s="337" t="s">
        <v>3676</v>
      </c>
      <c r="C572" s="337"/>
      <c r="D572" s="337" t="s">
        <v>2109</v>
      </c>
      <c r="E572" s="337" t="s">
        <v>3092</v>
      </c>
      <c r="F572" s="338">
        <v>44609</v>
      </c>
      <c r="G572" s="339">
        <v>30000</v>
      </c>
      <c r="H572" s="339">
        <v>0</v>
      </c>
      <c r="I572" s="340" t="s">
        <v>3084</v>
      </c>
      <c r="J572" s="341" t="s">
        <v>3226</v>
      </c>
      <c r="K572" s="342"/>
      <c r="L572" s="342"/>
      <c r="M572" s="342"/>
      <c r="N572" s="339"/>
      <c r="O572" s="339">
        <v>3195000</v>
      </c>
      <c r="P572" s="341" t="s">
        <v>3136</v>
      </c>
      <c r="Q572" s="340" t="s">
        <v>3087</v>
      </c>
    </row>
    <row r="573" spans="2:17">
      <c r="B573" s="337" t="s">
        <v>3677</v>
      </c>
      <c r="C573" s="337"/>
      <c r="D573" s="337" t="s">
        <v>2109</v>
      </c>
      <c r="E573" s="337" t="s">
        <v>3092</v>
      </c>
      <c r="F573" s="338">
        <v>44609</v>
      </c>
      <c r="G573" s="339">
        <v>30000</v>
      </c>
      <c r="H573" s="339">
        <v>0</v>
      </c>
      <c r="I573" s="340" t="s">
        <v>3084</v>
      </c>
      <c r="J573" s="341" t="s">
        <v>3226</v>
      </c>
      <c r="K573" s="342"/>
      <c r="L573" s="342"/>
      <c r="M573" s="342"/>
      <c r="N573" s="339"/>
      <c r="O573" s="339">
        <v>3195000</v>
      </c>
      <c r="P573" s="341" t="s">
        <v>3136</v>
      </c>
      <c r="Q573" s="340" t="s">
        <v>3087</v>
      </c>
    </row>
    <row r="574" spans="2:17">
      <c r="B574" s="337" t="s">
        <v>3678</v>
      </c>
      <c r="C574" s="337"/>
      <c r="D574" s="337" t="s">
        <v>2109</v>
      </c>
      <c r="E574" s="337" t="s">
        <v>3092</v>
      </c>
      <c r="F574" s="338">
        <v>44609</v>
      </c>
      <c r="G574" s="339">
        <v>30000</v>
      </c>
      <c r="H574" s="339">
        <v>0</v>
      </c>
      <c r="I574" s="340" t="s">
        <v>3084</v>
      </c>
      <c r="J574" s="341" t="s">
        <v>3226</v>
      </c>
      <c r="K574" s="342"/>
      <c r="L574" s="342"/>
      <c r="M574" s="342"/>
      <c r="N574" s="339"/>
      <c r="O574" s="339">
        <v>3195000</v>
      </c>
      <c r="P574" s="341" t="s">
        <v>3136</v>
      </c>
      <c r="Q574" s="340" t="s">
        <v>3087</v>
      </c>
    </row>
    <row r="575" spans="2:17">
      <c r="B575" s="337" t="s">
        <v>3679</v>
      </c>
      <c r="C575" s="337"/>
      <c r="D575" s="337" t="s">
        <v>2109</v>
      </c>
      <c r="E575" s="337" t="s">
        <v>3092</v>
      </c>
      <c r="F575" s="338">
        <v>44609</v>
      </c>
      <c r="G575" s="339">
        <v>30000</v>
      </c>
      <c r="H575" s="339">
        <v>0</v>
      </c>
      <c r="I575" s="340" t="s">
        <v>3084</v>
      </c>
      <c r="J575" s="341" t="s">
        <v>3226</v>
      </c>
      <c r="K575" s="342"/>
      <c r="L575" s="342"/>
      <c r="M575" s="342"/>
      <c r="N575" s="339"/>
      <c r="O575" s="339">
        <v>3195000</v>
      </c>
      <c r="P575" s="341" t="s">
        <v>3136</v>
      </c>
      <c r="Q575" s="340" t="s">
        <v>3087</v>
      </c>
    </row>
    <row r="576" spans="2:17">
      <c r="B576" s="337" t="s">
        <v>3680</v>
      </c>
      <c r="C576" s="337"/>
      <c r="D576" s="337" t="s">
        <v>2109</v>
      </c>
      <c r="E576" s="337" t="s">
        <v>3092</v>
      </c>
      <c r="F576" s="338">
        <v>44609</v>
      </c>
      <c r="G576" s="339">
        <v>30000</v>
      </c>
      <c r="H576" s="339">
        <v>0</v>
      </c>
      <c r="I576" s="340" t="s">
        <v>3084</v>
      </c>
      <c r="J576" s="341" t="s">
        <v>3226</v>
      </c>
      <c r="K576" s="342"/>
      <c r="L576" s="342"/>
      <c r="M576" s="342"/>
      <c r="N576" s="339"/>
      <c r="O576" s="339">
        <v>3195000</v>
      </c>
      <c r="P576" s="341" t="s">
        <v>3136</v>
      </c>
      <c r="Q576" s="340" t="s">
        <v>3087</v>
      </c>
    </row>
    <row r="577" spans="2:17">
      <c r="B577" s="337" t="s">
        <v>3681</v>
      </c>
      <c r="C577" s="337"/>
      <c r="D577" s="337" t="s">
        <v>2109</v>
      </c>
      <c r="E577" s="337" t="s">
        <v>3092</v>
      </c>
      <c r="F577" s="338">
        <v>44609</v>
      </c>
      <c r="G577" s="339">
        <v>30000</v>
      </c>
      <c r="H577" s="339">
        <v>0</v>
      </c>
      <c r="I577" s="340" t="s">
        <v>3084</v>
      </c>
      <c r="J577" s="341" t="s">
        <v>3226</v>
      </c>
      <c r="K577" s="342"/>
      <c r="L577" s="342"/>
      <c r="M577" s="342"/>
      <c r="N577" s="339"/>
      <c r="O577" s="339">
        <v>3195000</v>
      </c>
      <c r="P577" s="341" t="s">
        <v>3136</v>
      </c>
      <c r="Q577" s="340" t="s">
        <v>3087</v>
      </c>
    </row>
    <row r="578" spans="2:17">
      <c r="B578" s="337" t="s">
        <v>3682</v>
      </c>
      <c r="C578" s="337"/>
      <c r="D578" s="337" t="s">
        <v>2109</v>
      </c>
      <c r="E578" s="337" t="s">
        <v>3092</v>
      </c>
      <c r="F578" s="338">
        <v>44609</v>
      </c>
      <c r="G578" s="339">
        <v>30000</v>
      </c>
      <c r="H578" s="339">
        <v>0</v>
      </c>
      <c r="I578" s="340" t="s">
        <v>3084</v>
      </c>
      <c r="J578" s="341" t="s">
        <v>3226</v>
      </c>
      <c r="K578" s="342"/>
      <c r="L578" s="342"/>
      <c r="M578" s="342"/>
      <c r="N578" s="339"/>
      <c r="O578" s="339">
        <v>3195000</v>
      </c>
      <c r="P578" s="341" t="s">
        <v>3136</v>
      </c>
      <c r="Q578" s="340" t="s">
        <v>3087</v>
      </c>
    </row>
    <row r="579" spans="2:17">
      <c r="B579" s="337" t="s">
        <v>3683</v>
      </c>
      <c r="C579" s="337"/>
      <c r="D579" s="337" t="s">
        <v>2109</v>
      </c>
      <c r="E579" s="337" t="s">
        <v>3092</v>
      </c>
      <c r="F579" s="338">
        <v>44609</v>
      </c>
      <c r="G579" s="339">
        <v>30000</v>
      </c>
      <c r="H579" s="339">
        <v>0</v>
      </c>
      <c r="I579" s="340" t="s">
        <v>3084</v>
      </c>
      <c r="J579" s="341" t="s">
        <v>3226</v>
      </c>
      <c r="K579" s="342"/>
      <c r="L579" s="342"/>
      <c r="M579" s="342"/>
      <c r="N579" s="339"/>
      <c r="O579" s="339">
        <v>3195000</v>
      </c>
      <c r="P579" s="341" t="s">
        <v>3136</v>
      </c>
      <c r="Q579" s="340" t="s">
        <v>3087</v>
      </c>
    </row>
    <row r="580" spans="2:17">
      <c r="B580" s="337" t="s">
        <v>3684</v>
      </c>
      <c r="C580" s="337"/>
      <c r="D580" s="337" t="s">
        <v>2109</v>
      </c>
      <c r="E580" s="337" t="s">
        <v>3092</v>
      </c>
      <c r="F580" s="338">
        <v>44609</v>
      </c>
      <c r="G580" s="339">
        <v>30000</v>
      </c>
      <c r="H580" s="339">
        <v>0</v>
      </c>
      <c r="I580" s="340" t="s">
        <v>3084</v>
      </c>
      <c r="J580" s="341" t="s">
        <v>3226</v>
      </c>
      <c r="K580" s="342"/>
      <c r="L580" s="342"/>
      <c r="M580" s="342"/>
      <c r="N580" s="339"/>
      <c r="O580" s="339">
        <v>3195000</v>
      </c>
      <c r="P580" s="341" t="s">
        <v>3136</v>
      </c>
      <c r="Q580" s="340" t="s">
        <v>3087</v>
      </c>
    </row>
    <row r="581" spans="2:17">
      <c r="B581" s="337" t="s">
        <v>3685</v>
      </c>
      <c r="C581" s="337"/>
      <c r="D581" s="337" t="s">
        <v>2109</v>
      </c>
      <c r="E581" s="337" t="s">
        <v>3092</v>
      </c>
      <c r="F581" s="338">
        <v>44609</v>
      </c>
      <c r="G581" s="339">
        <v>30000</v>
      </c>
      <c r="H581" s="339">
        <v>0</v>
      </c>
      <c r="I581" s="340" t="s">
        <v>3084</v>
      </c>
      <c r="J581" s="341" t="s">
        <v>3226</v>
      </c>
      <c r="K581" s="342"/>
      <c r="L581" s="342"/>
      <c r="M581" s="342"/>
      <c r="N581" s="339"/>
      <c r="O581" s="339">
        <v>3195000</v>
      </c>
      <c r="P581" s="341" t="s">
        <v>3361</v>
      </c>
      <c r="Q581" s="340" t="s">
        <v>3087</v>
      </c>
    </row>
    <row r="582" spans="2:17">
      <c r="B582" s="337" t="s">
        <v>3686</v>
      </c>
      <c r="C582" s="337"/>
      <c r="D582" s="337" t="s">
        <v>2109</v>
      </c>
      <c r="E582" s="337" t="s">
        <v>3092</v>
      </c>
      <c r="F582" s="338">
        <v>44609</v>
      </c>
      <c r="G582" s="339">
        <v>30000</v>
      </c>
      <c r="H582" s="339">
        <v>0</v>
      </c>
      <c r="I582" s="340" t="s">
        <v>3084</v>
      </c>
      <c r="J582" s="341" t="s">
        <v>3226</v>
      </c>
      <c r="K582" s="342"/>
      <c r="L582" s="342"/>
      <c r="M582" s="342"/>
      <c r="N582" s="339"/>
      <c r="O582" s="339">
        <v>3195000</v>
      </c>
      <c r="P582" s="341" t="s">
        <v>3361</v>
      </c>
      <c r="Q582" s="340" t="s">
        <v>3087</v>
      </c>
    </row>
    <row r="583" spans="2:17">
      <c r="B583" s="337" t="s">
        <v>3687</v>
      </c>
      <c r="C583" s="337"/>
      <c r="D583" s="337" t="s">
        <v>2109</v>
      </c>
      <c r="E583" s="337" t="s">
        <v>3092</v>
      </c>
      <c r="F583" s="338">
        <v>44609</v>
      </c>
      <c r="G583" s="339">
        <v>30000</v>
      </c>
      <c r="H583" s="339">
        <v>0</v>
      </c>
      <c r="I583" s="340" t="s">
        <v>3084</v>
      </c>
      <c r="J583" s="341" t="s">
        <v>3226</v>
      </c>
      <c r="K583" s="342"/>
      <c r="L583" s="342"/>
      <c r="M583" s="342"/>
      <c r="N583" s="339"/>
      <c r="O583" s="339">
        <v>3195000</v>
      </c>
      <c r="P583" s="341" t="s">
        <v>3361</v>
      </c>
      <c r="Q583" s="340" t="s">
        <v>3087</v>
      </c>
    </row>
    <row r="584" spans="2:17">
      <c r="B584" s="337" t="s">
        <v>3688</v>
      </c>
      <c r="C584" s="337"/>
      <c r="D584" s="337" t="s">
        <v>2109</v>
      </c>
      <c r="E584" s="337" t="s">
        <v>3092</v>
      </c>
      <c r="F584" s="338">
        <v>44609</v>
      </c>
      <c r="G584" s="339">
        <v>30000</v>
      </c>
      <c r="H584" s="339">
        <v>0</v>
      </c>
      <c r="I584" s="340" t="s">
        <v>3084</v>
      </c>
      <c r="J584" s="341" t="s">
        <v>3226</v>
      </c>
      <c r="K584" s="342"/>
      <c r="L584" s="342"/>
      <c r="M584" s="342"/>
      <c r="N584" s="339"/>
      <c r="O584" s="339">
        <v>3195000</v>
      </c>
      <c r="P584" s="341" t="s">
        <v>3361</v>
      </c>
      <c r="Q584" s="340" t="s">
        <v>3087</v>
      </c>
    </row>
    <row r="585" spans="2:17">
      <c r="B585" s="337" t="s">
        <v>3689</v>
      </c>
      <c r="C585" s="337"/>
      <c r="D585" s="337" t="s">
        <v>2109</v>
      </c>
      <c r="E585" s="337" t="s">
        <v>3092</v>
      </c>
      <c r="F585" s="338">
        <v>44609</v>
      </c>
      <c r="G585" s="339">
        <v>30000</v>
      </c>
      <c r="H585" s="339">
        <v>0</v>
      </c>
      <c r="I585" s="340" t="s">
        <v>3084</v>
      </c>
      <c r="J585" s="341" t="s">
        <v>3226</v>
      </c>
      <c r="K585" s="342"/>
      <c r="L585" s="342"/>
      <c r="M585" s="342"/>
      <c r="N585" s="339"/>
      <c r="O585" s="339">
        <v>3195000</v>
      </c>
      <c r="P585" s="341" t="s">
        <v>3361</v>
      </c>
      <c r="Q585" s="340" t="s">
        <v>3087</v>
      </c>
    </row>
    <row r="586" spans="2:17">
      <c r="B586" s="337" t="s">
        <v>3690</v>
      </c>
      <c r="C586" s="337"/>
      <c r="D586" s="337" t="s">
        <v>2109</v>
      </c>
      <c r="E586" s="337" t="s">
        <v>3092</v>
      </c>
      <c r="F586" s="338">
        <v>44609</v>
      </c>
      <c r="G586" s="339">
        <v>30000</v>
      </c>
      <c r="H586" s="339">
        <v>0</v>
      </c>
      <c r="I586" s="340" t="s">
        <v>3084</v>
      </c>
      <c r="J586" s="341" t="s">
        <v>3226</v>
      </c>
      <c r="K586" s="342"/>
      <c r="L586" s="342"/>
      <c r="M586" s="342"/>
      <c r="N586" s="339"/>
      <c r="O586" s="339">
        <v>3195000</v>
      </c>
      <c r="P586" s="341" t="s">
        <v>3361</v>
      </c>
      <c r="Q586" s="340" t="s">
        <v>3087</v>
      </c>
    </row>
    <row r="587" spans="2:17">
      <c r="B587" s="337" t="s">
        <v>3691</v>
      </c>
      <c r="C587" s="337"/>
      <c r="D587" s="337" t="s">
        <v>2109</v>
      </c>
      <c r="E587" s="337" t="s">
        <v>3092</v>
      </c>
      <c r="F587" s="338">
        <v>44609</v>
      </c>
      <c r="G587" s="339">
        <v>30000</v>
      </c>
      <c r="H587" s="339">
        <v>0</v>
      </c>
      <c r="I587" s="340" t="s">
        <v>3084</v>
      </c>
      <c r="J587" s="341" t="s">
        <v>3226</v>
      </c>
      <c r="K587" s="342"/>
      <c r="L587" s="342"/>
      <c r="M587" s="342"/>
      <c r="N587" s="339"/>
      <c r="O587" s="339">
        <v>3195000</v>
      </c>
      <c r="P587" s="341" t="s">
        <v>3361</v>
      </c>
      <c r="Q587" s="340" t="s">
        <v>3087</v>
      </c>
    </row>
    <row r="588" spans="2:17">
      <c r="B588" s="337" t="s">
        <v>3692</v>
      </c>
      <c r="C588" s="337"/>
      <c r="D588" s="337" t="s">
        <v>2109</v>
      </c>
      <c r="E588" s="337" t="s">
        <v>3092</v>
      </c>
      <c r="F588" s="338">
        <v>44609</v>
      </c>
      <c r="G588" s="339">
        <v>30000</v>
      </c>
      <c r="H588" s="339">
        <v>0</v>
      </c>
      <c r="I588" s="340" t="s">
        <v>3084</v>
      </c>
      <c r="J588" s="341" t="s">
        <v>3226</v>
      </c>
      <c r="K588" s="342"/>
      <c r="L588" s="342"/>
      <c r="M588" s="342"/>
      <c r="N588" s="339"/>
      <c r="O588" s="339">
        <v>3195000</v>
      </c>
      <c r="P588" s="341" t="s">
        <v>3361</v>
      </c>
      <c r="Q588" s="340" t="s">
        <v>3087</v>
      </c>
    </row>
    <row r="589" spans="2:17">
      <c r="B589" s="337" t="s">
        <v>3693</v>
      </c>
      <c r="C589" s="337"/>
      <c r="D589" s="337" t="s">
        <v>2109</v>
      </c>
      <c r="E589" s="337" t="s">
        <v>3092</v>
      </c>
      <c r="F589" s="338">
        <v>44609</v>
      </c>
      <c r="G589" s="339">
        <v>30000</v>
      </c>
      <c r="H589" s="339">
        <v>0</v>
      </c>
      <c r="I589" s="340" t="s">
        <v>3084</v>
      </c>
      <c r="J589" s="341" t="s">
        <v>3226</v>
      </c>
      <c r="K589" s="342"/>
      <c r="L589" s="342"/>
      <c r="M589" s="342"/>
      <c r="N589" s="339"/>
      <c r="O589" s="339">
        <v>3195000</v>
      </c>
      <c r="P589" s="341" t="s">
        <v>3361</v>
      </c>
      <c r="Q589" s="340" t="s">
        <v>3087</v>
      </c>
    </row>
    <row r="590" spans="2:17">
      <c r="B590" s="337" t="s">
        <v>3694</v>
      </c>
      <c r="C590" s="337"/>
      <c r="D590" s="337" t="s">
        <v>2109</v>
      </c>
      <c r="E590" s="337" t="s">
        <v>3092</v>
      </c>
      <c r="F590" s="338">
        <v>44609</v>
      </c>
      <c r="G590" s="339">
        <v>30000</v>
      </c>
      <c r="H590" s="339">
        <v>0</v>
      </c>
      <c r="I590" s="340" t="s">
        <v>3084</v>
      </c>
      <c r="J590" s="341" t="s">
        <v>3226</v>
      </c>
      <c r="K590" s="342"/>
      <c r="L590" s="342"/>
      <c r="M590" s="342"/>
      <c r="N590" s="339"/>
      <c r="O590" s="339">
        <v>3195000</v>
      </c>
      <c r="P590" s="341" t="s">
        <v>3361</v>
      </c>
      <c r="Q590" s="340" t="s">
        <v>3087</v>
      </c>
    </row>
    <row r="591" spans="2:17">
      <c r="B591" s="337" t="s">
        <v>3695</v>
      </c>
      <c r="C591" s="337"/>
      <c r="D591" s="337" t="s">
        <v>2109</v>
      </c>
      <c r="E591" s="337" t="s">
        <v>3092</v>
      </c>
      <c r="F591" s="338">
        <v>44609</v>
      </c>
      <c r="G591" s="339">
        <v>30000</v>
      </c>
      <c r="H591" s="339">
        <v>0</v>
      </c>
      <c r="I591" s="340" t="s">
        <v>3084</v>
      </c>
      <c r="J591" s="341" t="s">
        <v>3226</v>
      </c>
      <c r="K591" s="342"/>
      <c r="L591" s="342"/>
      <c r="M591" s="342"/>
      <c r="N591" s="339"/>
      <c r="O591" s="339">
        <v>3195000</v>
      </c>
      <c r="P591" s="341" t="s">
        <v>3361</v>
      </c>
      <c r="Q591" s="340" t="s">
        <v>3087</v>
      </c>
    </row>
    <row r="592" spans="2:17">
      <c r="B592" s="337" t="s">
        <v>3696</v>
      </c>
      <c r="C592" s="337"/>
      <c r="D592" s="337" t="s">
        <v>2109</v>
      </c>
      <c r="E592" s="337" t="s">
        <v>3092</v>
      </c>
      <c r="F592" s="338">
        <v>44609</v>
      </c>
      <c r="G592" s="339">
        <v>30000</v>
      </c>
      <c r="H592" s="339">
        <v>0</v>
      </c>
      <c r="I592" s="340" t="s">
        <v>3084</v>
      </c>
      <c r="J592" s="341" t="s">
        <v>3226</v>
      </c>
      <c r="K592" s="342"/>
      <c r="L592" s="342"/>
      <c r="M592" s="342"/>
      <c r="N592" s="339"/>
      <c r="O592" s="339">
        <v>3195000</v>
      </c>
      <c r="P592" s="341" t="s">
        <v>3361</v>
      </c>
      <c r="Q592" s="340" t="s">
        <v>3087</v>
      </c>
    </row>
    <row r="593" spans="2:17">
      <c r="B593" s="337" t="s">
        <v>3697</v>
      </c>
      <c r="C593" s="337"/>
      <c r="D593" s="337" t="s">
        <v>2109</v>
      </c>
      <c r="E593" s="337" t="s">
        <v>3092</v>
      </c>
      <c r="F593" s="338">
        <v>44609</v>
      </c>
      <c r="G593" s="339">
        <v>30000</v>
      </c>
      <c r="H593" s="339">
        <v>0</v>
      </c>
      <c r="I593" s="340" t="s">
        <v>3084</v>
      </c>
      <c r="J593" s="341" t="s">
        <v>3226</v>
      </c>
      <c r="K593" s="342"/>
      <c r="L593" s="342"/>
      <c r="M593" s="342"/>
      <c r="N593" s="339"/>
      <c r="O593" s="339">
        <v>3195000</v>
      </c>
      <c r="P593" s="341" t="s">
        <v>3361</v>
      </c>
      <c r="Q593" s="340" t="s">
        <v>3087</v>
      </c>
    </row>
    <row r="594" spans="2:17">
      <c r="B594" s="337" t="s">
        <v>3698</v>
      </c>
      <c r="C594" s="337"/>
      <c r="D594" s="337" t="s">
        <v>2109</v>
      </c>
      <c r="E594" s="337" t="s">
        <v>3092</v>
      </c>
      <c r="F594" s="338">
        <v>44609</v>
      </c>
      <c r="G594" s="339">
        <v>30000</v>
      </c>
      <c r="H594" s="339">
        <v>0</v>
      </c>
      <c r="I594" s="340" t="s">
        <v>3084</v>
      </c>
      <c r="J594" s="341" t="s">
        <v>3226</v>
      </c>
      <c r="K594" s="342"/>
      <c r="L594" s="342"/>
      <c r="M594" s="342"/>
      <c r="N594" s="339"/>
      <c r="O594" s="339">
        <v>3195000</v>
      </c>
      <c r="P594" s="341" t="s">
        <v>3361</v>
      </c>
      <c r="Q594" s="340" t="s">
        <v>3087</v>
      </c>
    </row>
    <row r="595" spans="2:17">
      <c r="B595" s="337" t="s">
        <v>3699</v>
      </c>
      <c r="C595" s="337"/>
      <c r="D595" s="337" t="s">
        <v>2109</v>
      </c>
      <c r="E595" s="337" t="s">
        <v>3092</v>
      </c>
      <c r="F595" s="338">
        <v>44609</v>
      </c>
      <c r="G595" s="339">
        <v>30000</v>
      </c>
      <c r="H595" s="339">
        <v>0</v>
      </c>
      <c r="I595" s="340" t="s">
        <v>3084</v>
      </c>
      <c r="J595" s="341" t="s">
        <v>3226</v>
      </c>
      <c r="K595" s="342"/>
      <c r="L595" s="342"/>
      <c r="M595" s="342"/>
      <c r="N595" s="339"/>
      <c r="O595" s="339">
        <v>3195000</v>
      </c>
      <c r="P595" s="341" t="s">
        <v>3361</v>
      </c>
      <c r="Q595" s="340" t="s">
        <v>3087</v>
      </c>
    </row>
    <row r="596" spans="2:17">
      <c r="B596" s="337" t="s">
        <v>3700</v>
      </c>
      <c r="C596" s="337"/>
      <c r="D596" s="337" t="s">
        <v>2109</v>
      </c>
      <c r="E596" s="337" t="s">
        <v>3092</v>
      </c>
      <c r="F596" s="338">
        <v>44609</v>
      </c>
      <c r="G596" s="339">
        <v>30000</v>
      </c>
      <c r="H596" s="339">
        <v>0</v>
      </c>
      <c r="I596" s="340" t="s">
        <v>3084</v>
      </c>
      <c r="J596" s="341" t="s">
        <v>3226</v>
      </c>
      <c r="K596" s="342"/>
      <c r="L596" s="342"/>
      <c r="M596" s="342"/>
      <c r="N596" s="339"/>
      <c r="O596" s="339">
        <v>3195000</v>
      </c>
      <c r="P596" s="341" t="s">
        <v>3361</v>
      </c>
      <c r="Q596" s="340" t="s">
        <v>3087</v>
      </c>
    </row>
    <row r="597" spans="2:17">
      <c r="B597" s="337" t="s">
        <v>3701</v>
      </c>
      <c r="C597" s="337"/>
      <c r="D597" s="337" t="s">
        <v>2109</v>
      </c>
      <c r="E597" s="337" t="s">
        <v>3092</v>
      </c>
      <c r="F597" s="338">
        <v>44609</v>
      </c>
      <c r="G597" s="339">
        <v>30000</v>
      </c>
      <c r="H597" s="339">
        <v>0</v>
      </c>
      <c r="I597" s="340" t="s">
        <v>3084</v>
      </c>
      <c r="J597" s="341" t="s">
        <v>3226</v>
      </c>
      <c r="K597" s="342"/>
      <c r="L597" s="342"/>
      <c r="M597" s="342"/>
      <c r="N597" s="339"/>
      <c r="O597" s="339">
        <v>3195000</v>
      </c>
      <c r="P597" s="341" t="s">
        <v>3361</v>
      </c>
      <c r="Q597" s="340" t="s">
        <v>3087</v>
      </c>
    </row>
    <row r="598" spans="2:17">
      <c r="B598" s="337" t="s">
        <v>3702</v>
      </c>
      <c r="C598" s="337"/>
      <c r="D598" s="337" t="s">
        <v>2109</v>
      </c>
      <c r="E598" s="337" t="s">
        <v>3092</v>
      </c>
      <c r="F598" s="338">
        <v>44609</v>
      </c>
      <c r="G598" s="339">
        <v>30000</v>
      </c>
      <c r="H598" s="339">
        <v>0</v>
      </c>
      <c r="I598" s="340" t="s">
        <v>3084</v>
      </c>
      <c r="J598" s="341" t="s">
        <v>3226</v>
      </c>
      <c r="K598" s="342"/>
      <c r="L598" s="342"/>
      <c r="M598" s="342"/>
      <c r="N598" s="339"/>
      <c r="O598" s="339">
        <v>3195000</v>
      </c>
      <c r="P598" s="341" t="s">
        <v>3361</v>
      </c>
      <c r="Q598" s="340" t="s">
        <v>3087</v>
      </c>
    </row>
    <row r="599" spans="2:17">
      <c r="B599" s="337" t="s">
        <v>3703</v>
      </c>
      <c r="C599" s="337"/>
      <c r="D599" s="337" t="s">
        <v>2109</v>
      </c>
      <c r="E599" s="337" t="s">
        <v>3092</v>
      </c>
      <c r="F599" s="338">
        <v>44609</v>
      </c>
      <c r="G599" s="339">
        <v>30000</v>
      </c>
      <c r="H599" s="339">
        <v>0</v>
      </c>
      <c r="I599" s="340" t="s">
        <v>3084</v>
      </c>
      <c r="J599" s="341" t="s">
        <v>3226</v>
      </c>
      <c r="K599" s="342"/>
      <c r="L599" s="342"/>
      <c r="M599" s="342"/>
      <c r="N599" s="339"/>
      <c r="O599" s="339">
        <v>3195000</v>
      </c>
      <c r="P599" s="341" t="s">
        <v>3361</v>
      </c>
      <c r="Q599" s="340" t="s">
        <v>3087</v>
      </c>
    </row>
    <row r="600" spans="2:17">
      <c r="B600" s="337" t="s">
        <v>3704</v>
      </c>
      <c r="C600" s="337"/>
      <c r="D600" s="337" t="s">
        <v>2109</v>
      </c>
      <c r="E600" s="337" t="s">
        <v>3092</v>
      </c>
      <c r="F600" s="338">
        <v>44609</v>
      </c>
      <c r="G600" s="339">
        <v>30000</v>
      </c>
      <c r="H600" s="339">
        <v>0</v>
      </c>
      <c r="I600" s="340" t="s">
        <v>3084</v>
      </c>
      <c r="J600" s="341" t="s">
        <v>3226</v>
      </c>
      <c r="K600" s="342"/>
      <c r="L600" s="342"/>
      <c r="M600" s="342"/>
      <c r="N600" s="339"/>
      <c r="O600" s="339">
        <v>3195000</v>
      </c>
      <c r="P600" s="341" t="s">
        <v>3361</v>
      </c>
      <c r="Q600" s="340" t="s">
        <v>3087</v>
      </c>
    </row>
    <row r="601" spans="2:17">
      <c r="B601" s="337" t="s">
        <v>3705</v>
      </c>
      <c r="C601" s="337"/>
      <c r="D601" s="337" t="s">
        <v>2109</v>
      </c>
      <c r="E601" s="337" t="s">
        <v>3092</v>
      </c>
      <c r="F601" s="338">
        <v>44609</v>
      </c>
      <c r="G601" s="339">
        <v>30000</v>
      </c>
      <c r="H601" s="339">
        <v>0</v>
      </c>
      <c r="I601" s="340" t="s">
        <v>3084</v>
      </c>
      <c r="J601" s="341" t="s">
        <v>3226</v>
      </c>
      <c r="K601" s="342"/>
      <c r="L601" s="342"/>
      <c r="M601" s="342"/>
      <c r="N601" s="339"/>
      <c r="O601" s="339">
        <v>3195000</v>
      </c>
      <c r="P601" s="341" t="s">
        <v>3361</v>
      </c>
      <c r="Q601" s="340" t="s">
        <v>3087</v>
      </c>
    </row>
    <row r="602" spans="2:17">
      <c r="B602" s="337" t="s">
        <v>3706</v>
      </c>
      <c r="C602" s="337"/>
      <c r="D602" s="337" t="s">
        <v>2109</v>
      </c>
      <c r="E602" s="337" t="s">
        <v>3092</v>
      </c>
      <c r="F602" s="338">
        <v>44609</v>
      </c>
      <c r="G602" s="339">
        <v>30000</v>
      </c>
      <c r="H602" s="339">
        <v>0</v>
      </c>
      <c r="I602" s="340" t="s">
        <v>3084</v>
      </c>
      <c r="J602" s="341" t="s">
        <v>3226</v>
      </c>
      <c r="K602" s="342"/>
      <c r="L602" s="342"/>
      <c r="M602" s="342"/>
      <c r="N602" s="339"/>
      <c r="O602" s="339">
        <v>3195000</v>
      </c>
      <c r="P602" s="341" t="s">
        <v>3361</v>
      </c>
      <c r="Q602" s="340" t="s">
        <v>3087</v>
      </c>
    </row>
    <row r="603" spans="2:17">
      <c r="B603" s="337" t="s">
        <v>3707</v>
      </c>
      <c r="C603" s="337"/>
      <c r="D603" s="337" t="s">
        <v>2109</v>
      </c>
      <c r="E603" s="337" t="s">
        <v>3092</v>
      </c>
      <c r="F603" s="338">
        <v>44609</v>
      </c>
      <c r="G603" s="339">
        <v>30000</v>
      </c>
      <c r="H603" s="339">
        <v>0</v>
      </c>
      <c r="I603" s="340" t="s">
        <v>3084</v>
      </c>
      <c r="J603" s="341" t="s">
        <v>3226</v>
      </c>
      <c r="K603" s="342"/>
      <c r="L603" s="342"/>
      <c r="M603" s="342"/>
      <c r="N603" s="339"/>
      <c r="O603" s="339">
        <v>3195000</v>
      </c>
      <c r="P603" s="341" t="s">
        <v>3361</v>
      </c>
      <c r="Q603" s="340" t="s">
        <v>3087</v>
      </c>
    </row>
    <row r="604" spans="2:17">
      <c r="B604" s="337" t="s">
        <v>3708</v>
      </c>
      <c r="C604" s="337"/>
      <c r="D604" s="337" t="s">
        <v>2109</v>
      </c>
      <c r="E604" s="337" t="s">
        <v>3092</v>
      </c>
      <c r="F604" s="338">
        <v>44609</v>
      </c>
      <c r="G604" s="339">
        <v>30000</v>
      </c>
      <c r="H604" s="339">
        <v>0</v>
      </c>
      <c r="I604" s="340" t="s">
        <v>3084</v>
      </c>
      <c r="J604" s="341" t="s">
        <v>3226</v>
      </c>
      <c r="K604" s="342"/>
      <c r="L604" s="342"/>
      <c r="M604" s="342"/>
      <c r="N604" s="339"/>
      <c r="O604" s="339">
        <v>3195000</v>
      </c>
      <c r="P604" s="341" t="s">
        <v>3361</v>
      </c>
      <c r="Q604" s="340" t="s">
        <v>3087</v>
      </c>
    </row>
    <row r="605" spans="2:17">
      <c r="B605" s="337" t="s">
        <v>3709</v>
      </c>
      <c r="C605" s="337"/>
      <c r="D605" s="337" t="s">
        <v>2109</v>
      </c>
      <c r="E605" s="337" t="s">
        <v>3092</v>
      </c>
      <c r="F605" s="338">
        <v>44609</v>
      </c>
      <c r="G605" s="339">
        <v>30000</v>
      </c>
      <c r="H605" s="339">
        <v>0</v>
      </c>
      <c r="I605" s="340" t="s">
        <v>3084</v>
      </c>
      <c r="J605" s="341" t="s">
        <v>3226</v>
      </c>
      <c r="K605" s="342"/>
      <c r="L605" s="342"/>
      <c r="M605" s="342"/>
      <c r="N605" s="339"/>
      <c r="O605" s="339">
        <v>3195000</v>
      </c>
      <c r="P605" s="341" t="s">
        <v>3361</v>
      </c>
      <c r="Q605" s="340" t="s">
        <v>3087</v>
      </c>
    </row>
    <row r="606" spans="2:17">
      <c r="B606" s="337" t="s">
        <v>3710</v>
      </c>
      <c r="C606" s="337"/>
      <c r="D606" s="337" t="s">
        <v>2109</v>
      </c>
      <c r="E606" s="337" t="s">
        <v>3092</v>
      </c>
      <c r="F606" s="338">
        <v>44609</v>
      </c>
      <c r="G606" s="339">
        <v>30000</v>
      </c>
      <c r="H606" s="339">
        <v>0</v>
      </c>
      <c r="I606" s="340" t="s">
        <v>3084</v>
      </c>
      <c r="J606" s="341" t="s">
        <v>3226</v>
      </c>
      <c r="K606" s="342"/>
      <c r="L606" s="342"/>
      <c r="M606" s="342"/>
      <c r="N606" s="339"/>
      <c r="O606" s="339">
        <v>3195000</v>
      </c>
      <c r="P606" s="341" t="s">
        <v>3361</v>
      </c>
      <c r="Q606" s="340" t="s">
        <v>3087</v>
      </c>
    </row>
    <row r="607" spans="2:17">
      <c r="B607" s="337" t="s">
        <v>3711</v>
      </c>
      <c r="C607" s="337"/>
      <c r="D607" s="337" t="s">
        <v>2109</v>
      </c>
      <c r="E607" s="337" t="s">
        <v>3092</v>
      </c>
      <c r="F607" s="338">
        <v>44609</v>
      </c>
      <c r="G607" s="339">
        <v>30000</v>
      </c>
      <c r="H607" s="339">
        <v>0</v>
      </c>
      <c r="I607" s="340" t="s">
        <v>3084</v>
      </c>
      <c r="J607" s="341" t="s">
        <v>3226</v>
      </c>
      <c r="K607" s="342"/>
      <c r="L607" s="342"/>
      <c r="M607" s="342"/>
      <c r="N607" s="339"/>
      <c r="O607" s="339">
        <v>3195000</v>
      </c>
      <c r="P607" s="341" t="s">
        <v>3361</v>
      </c>
      <c r="Q607" s="340" t="s">
        <v>3087</v>
      </c>
    </row>
    <row r="608" spans="2:17">
      <c r="B608" s="337" t="s">
        <v>3712</v>
      </c>
      <c r="C608" s="337"/>
      <c r="D608" s="337" t="s">
        <v>2109</v>
      </c>
      <c r="E608" s="337" t="s">
        <v>3092</v>
      </c>
      <c r="F608" s="338">
        <v>44609</v>
      </c>
      <c r="G608" s="339">
        <v>30000</v>
      </c>
      <c r="H608" s="339">
        <v>0</v>
      </c>
      <c r="I608" s="340" t="s">
        <v>3084</v>
      </c>
      <c r="J608" s="341" t="s">
        <v>3226</v>
      </c>
      <c r="K608" s="342"/>
      <c r="L608" s="342"/>
      <c r="M608" s="342"/>
      <c r="N608" s="339"/>
      <c r="O608" s="339">
        <v>3195000</v>
      </c>
      <c r="P608" s="341" t="s">
        <v>3361</v>
      </c>
      <c r="Q608" s="340" t="s">
        <v>3087</v>
      </c>
    </row>
    <row r="609" spans="2:17">
      <c r="B609" s="337" t="s">
        <v>3713</v>
      </c>
      <c r="C609" s="337"/>
      <c r="D609" s="337" t="s">
        <v>2109</v>
      </c>
      <c r="E609" s="337" t="s">
        <v>3092</v>
      </c>
      <c r="F609" s="338">
        <v>44609</v>
      </c>
      <c r="G609" s="339">
        <v>30000</v>
      </c>
      <c r="H609" s="339">
        <v>0</v>
      </c>
      <c r="I609" s="340" t="s">
        <v>3084</v>
      </c>
      <c r="J609" s="341" t="s">
        <v>3226</v>
      </c>
      <c r="K609" s="342"/>
      <c r="L609" s="342"/>
      <c r="M609" s="342"/>
      <c r="N609" s="339"/>
      <c r="O609" s="339">
        <v>3195000</v>
      </c>
      <c r="P609" s="341" t="s">
        <v>3361</v>
      </c>
      <c r="Q609" s="340" t="s">
        <v>3087</v>
      </c>
    </row>
    <row r="610" spans="2:17">
      <c r="B610" s="337" t="s">
        <v>3714</v>
      </c>
      <c r="C610" s="337"/>
      <c r="D610" s="337" t="s">
        <v>2109</v>
      </c>
      <c r="E610" s="337" t="s">
        <v>3092</v>
      </c>
      <c r="F610" s="338">
        <v>44609</v>
      </c>
      <c r="G610" s="339">
        <v>30000</v>
      </c>
      <c r="H610" s="339">
        <v>0</v>
      </c>
      <c r="I610" s="340" t="s">
        <v>3084</v>
      </c>
      <c r="J610" s="341" t="s">
        <v>3226</v>
      </c>
      <c r="K610" s="342"/>
      <c r="L610" s="342"/>
      <c r="M610" s="342"/>
      <c r="N610" s="339"/>
      <c r="O610" s="339">
        <v>3195000</v>
      </c>
      <c r="P610" s="341" t="s">
        <v>3361</v>
      </c>
      <c r="Q610" s="340" t="s">
        <v>3087</v>
      </c>
    </row>
    <row r="611" spans="2:17">
      <c r="B611" s="337" t="s">
        <v>3715</v>
      </c>
      <c r="C611" s="337"/>
      <c r="D611" s="337" t="s">
        <v>2109</v>
      </c>
      <c r="E611" s="337" t="s">
        <v>3092</v>
      </c>
      <c r="F611" s="338">
        <v>44614</v>
      </c>
      <c r="G611" s="339">
        <v>30000</v>
      </c>
      <c r="H611" s="339">
        <v>0</v>
      </c>
      <c r="I611" s="340" t="s">
        <v>3084</v>
      </c>
      <c r="J611" s="341" t="s">
        <v>3226</v>
      </c>
      <c r="K611" s="342"/>
      <c r="L611" s="342"/>
      <c r="M611" s="342"/>
      <c r="N611" s="339"/>
      <c r="O611" s="339">
        <v>2100000</v>
      </c>
      <c r="P611" s="341" t="s">
        <v>3716</v>
      </c>
      <c r="Q611" s="340" t="s">
        <v>3087</v>
      </c>
    </row>
    <row r="612" spans="2:17">
      <c r="B612" s="337" t="s">
        <v>3717</v>
      </c>
      <c r="C612" s="337"/>
      <c r="D612" s="337" t="s">
        <v>2109</v>
      </c>
      <c r="E612" s="337" t="s">
        <v>3092</v>
      </c>
      <c r="F612" s="338">
        <v>44614</v>
      </c>
      <c r="G612" s="339">
        <v>30000</v>
      </c>
      <c r="H612" s="339">
        <v>0</v>
      </c>
      <c r="I612" s="340" t="s">
        <v>3084</v>
      </c>
      <c r="J612" s="341" t="s">
        <v>3226</v>
      </c>
      <c r="K612" s="342"/>
      <c r="L612" s="342"/>
      <c r="M612" s="342"/>
      <c r="N612" s="339"/>
      <c r="O612" s="339">
        <v>2100000</v>
      </c>
      <c r="P612" s="341" t="s">
        <v>3716</v>
      </c>
      <c r="Q612" s="340" t="s">
        <v>3087</v>
      </c>
    </row>
    <row r="613" spans="2:17">
      <c r="B613" s="337" t="s">
        <v>3718</v>
      </c>
      <c r="C613" s="337"/>
      <c r="D613" s="337" t="s">
        <v>2109</v>
      </c>
      <c r="E613" s="337" t="s">
        <v>3092</v>
      </c>
      <c r="F613" s="338">
        <v>44614</v>
      </c>
      <c r="G613" s="339">
        <v>30000</v>
      </c>
      <c r="H613" s="339">
        <v>0</v>
      </c>
      <c r="I613" s="340" t="s">
        <v>3084</v>
      </c>
      <c r="J613" s="341" t="s">
        <v>3226</v>
      </c>
      <c r="K613" s="342"/>
      <c r="L613" s="342"/>
      <c r="M613" s="342"/>
      <c r="N613" s="339"/>
      <c r="O613" s="339">
        <v>2100000</v>
      </c>
      <c r="P613" s="341" t="s">
        <v>3716</v>
      </c>
      <c r="Q613" s="340" t="s">
        <v>3087</v>
      </c>
    </row>
    <row r="614" spans="2:17">
      <c r="B614" s="337" t="s">
        <v>3719</v>
      </c>
      <c r="C614" s="337"/>
      <c r="D614" s="337" t="s">
        <v>2109</v>
      </c>
      <c r="E614" s="337" t="s">
        <v>3092</v>
      </c>
      <c r="F614" s="338">
        <v>44614</v>
      </c>
      <c r="G614" s="339">
        <v>30000</v>
      </c>
      <c r="H614" s="339">
        <v>0</v>
      </c>
      <c r="I614" s="340" t="s">
        <v>3084</v>
      </c>
      <c r="J614" s="341" t="s">
        <v>3226</v>
      </c>
      <c r="K614" s="342"/>
      <c r="L614" s="342"/>
      <c r="M614" s="342"/>
      <c r="N614" s="339"/>
      <c r="O614" s="339">
        <v>2100000</v>
      </c>
      <c r="P614" s="341" t="s">
        <v>3716</v>
      </c>
      <c r="Q614" s="340" t="s">
        <v>3087</v>
      </c>
    </row>
    <row r="615" spans="2:17">
      <c r="B615" s="337" t="s">
        <v>3720</v>
      </c>
      <c r="C615" s="337"/>
      <c r="D615" s="337" t="s">
        <v>2109</v>
      </c>
      <c r="E615" s="337" t="s">
        <v>3092</v>
      </c>
      <c r="F615" s="338">
        <v>44614</v>
      </c>
      <c r="G615" s="339">
        <v>30000</v>
      </c>
      <c r="H615" s="339">
        <v>0</v>
      </c>
      <c r="I615" s="340" t="s">
        <v>3084</v>
      </c>
      <c r="J615" s="341" t="s">
        <v>3226</v>
      </c>
      <c r="K615" s="342"/>
      <c r="L615" s="342"/>
      <c r="M615" s="342"/>
      <c r="N615" s="339"/>
      <c r="O615" s="339">
        <v>2100000</v>
      </c>
      <c r="P615" s="341" t="s">
        <v>3716</v>
      </c>
      <c r="Q615" s="340" t="s">
        <v>3087</v>
      </c>
    </row>
    <row r="616" spans="2:17">
      <c r="B616" s="337" t="s">
        <v>3721</v>
      </c>
      <c r="C616" s="337"/>
      <c r="D616" s="337" t="s">
        <v>2109</v>
      </c>
      <c r="E616" s="337" t="s">
        <v>3092</v>
      </c>
      <c r="F616" s="338">
        <v>44614</v>
      </c>
      <c r="G616" s="339">
        <v>30000</v>
      </c>
      <c r="H616" s="339">
        <v>0</v>
      </c>
      <c r="I616" s="340" t="s">
        <v>3084</v>
      </c>
      <c r="J616" s="341" t="s">
        <v>3226</v>
      </c>
      <c r="K616" s="342"/>
      <c r="L616" s="342"/>
      <c r="M616" s="342"/>
      <c r="N616" s="339"/>
      <c r="O616" s="339">
        <v>2100000</v>
      </c>
      <c r="P616" s="341" t="s">
        <v>3716</v>
      </c>
      <c r="Q616" s="340" t="s">
        <v>3087</v>
      </c>
    </row>
    <row r="617" spans="2:17">
      <c r="B617" s="337" t="s">
        <v>3722</v>
      </c>
      <c r="C617" s="337"/>
      <c r="D617" s="337" t="s">
        <v>2109</v>
      </c>
      <c r="E617" s="337" t="s">
        <v>3092</v>
      </c>
      <c r="F617" s="338">
        <v>44614</v>
      </c>
      <c r="G617" s="339">
        <v>30000</v>
      </c>
      <c r="H617" s="339">
        <v>0</v>
      </c>
      <c r="I617" s="340" t="s">
        <v>3084</v>
      </c>
      <c r="J617" s="341" t="s">
        <v>3226</v>
      </c>
      <c r="K617" s="342"/>
      <c r="L617" s="342"/>
      <c r="M617" s="342"/>
      <c r="N617" s="339"/>
      <c r="O617" s="339">
        <v>2100000</v>
      </c>
      <c r="P617" s="341" t="s">
        <v>3716</v>
      </c>
      <c r="Q617" s="340" t="s">
        <v>3087</v>
      </c>
    </row>
    <row r="618" spans="2:17">
      <c r="B618" s="337" t="s">
        <v>3723</v>
      </c>
      <c r="C618" s="337"/>
      <c r="D618" s="337" t="s">
        <v>2109</v>
      </c>
      <c r="E618" s="337" t="s">
        <v>3092</v>
      </c>
      <c r="F618" s="338">
        <v>44614</v>
      </c>
      <c r="G618" s="339">
        <v>30000</v>
      </c>
      <c r="H618" s="339">
        <v>0</v>
      </c>
      <c r="I618" s="340" t="s">
        <v>3084</v>
      </c>
      <c r="J618" s="341" t="s">
        <v>3226</v>
      </c>
      <c r="K618" s="342"/>
      <c r="L618" s="342"/>
      <c r="M618" s="342"/>
      <c r="N618" s="339"/>
      <c r="O618" s="339">
        <v>2100000</v>
      </c>
      <c r="P618" s="341" t="s">
        <v>3716</v>
      </c>
      <c r="Q618" s="340" t="s">
        <v>3087</v>
      </c>
    </row>
    <row r="619" spans="2:17">
      <c r="B619" s="337" t="s">
        <v>3724</v>
      </c>
      <c r="C619" s="337"/>
      <c r="D619" s="337" t="s">
        <v>2109</v>
      </c>
      <c r="E619" s="337" t="s">
        <v>3092</v>
      </c>
      <c r="F619" s="338">
        <v>44614</v>
      </c>
      <c r="G619" s="339">
        <v>30000</v>
      </c>
      <c r="H619" s="339">
        <v>0</v>
      </c>
      <c r="I619" s="340" t="s">
        <v>3084</v>
      </c>
      <c r="J619" s="341" t="s">
        <v>3226</v>
      </c>
      <c r="K619" s="342"/>
      <c r="L619" s="342"/>
      <c r="M619" s="342"/>
      <c r="N619" s="339"/>
      <c r="O619" s="339">
        <v>2100000</v>
      </c>
      <c r="P619" s="341" t="s">
        <v>3716</v>
      </c>
      <c r="Q619" s="340" t="s">
        <v>3087</v>
      </c>
    </row>
    <row r="620" spans="2:17">
      <c r="B620" s="337" t="s">
        <v>3725</v>
      </c>
      <c r="C620" s="337"/>
      <c r="D620" s="337" t="s">
        <v>2109</v>
      </c>
      <c r="E620" s="337" t="s">
        <v>3092</v>
      </c>
      <c r="F620" s="338">
        <v>44614</v>
      </c>
      <c r="G620" s="339">
        <v>30000</v>
      </c>
      <c r="H620" s="339">
        <v>0</v>
      </c>
      <c r="I620" s="340" t="s">
        <v>3084</v>
      </c>
      <c r="J620" s="341" t="s">
        <v>3226</v>
      </c>
      <c r="K620" s="342"/>
      <c r="L620" s="342"/>
      <c r="M620" s="342"/>
      <c r="N620" s="339"/>
      <c r="O620" s="339">
        <v>2100000</v>
      </c>
      <c r="P620" s="341" t="s">
        <v>3716</v>
      </c>
      <c r="Q620" s="340" t="s">
        <v>3087</v>
      </c>
    </row>
    <row r="621" spans="2:17">
      <c r="B621" s="337" t="s">
        <v>3726</v>
      </c>
      <c r="C621" s="337"/>
      <c r="D621" s="337" t="s">
        <v>2109</v>
      </c>
      <c r="E621" s="337" t="s">
        <v>3092</v>
      </c>
      <c r="F621" s="338">
        <v>44614</v>
      </c>
      <c r="G621" s="339">
        <v>30000</v>
      </c>
      <c r="H621" s="339">
        <v>0</v>
      </c>
      <c r="I621" s="340" t="s">
        <v>3084</v>
      </c>
      <c r="J621" s="341" t="s">
        <v>3226</v>
      </c>
      <c r="K621" s="342"/>
      <c r="L621" s="342"/>
      <c r="M621" s="342"/>
      <c r="N621" s="339"/>
      <c r="O621" s="339">
        <v>2100000</v>
      </c>
      <c r="P621" s="341" t="s">
        <v>3716</v>
      </c>
      <c r="Q621" s="340" t="s">
        <v>3087</v>
      </c>
    </row>
    <row r="622" spans="2:17">
      <c r="B622" s="337" t="s">
        <v>3727</v>
      </c>
      <c r="C622" s="337"/>
      <c r="D622" s="337" t="s">
        <v>2109</v>
      </c>
      <c r="E622" s="337" t="s">
        <v>3092</v>
      </c>
      <c r="F622" s="338">
        <v>44614</v>
      </c>
      <c r="G622" s="339">
        <v>30000</v>
      </c>
      <c r="H622" s="339">
        <v>0</v>
      </c>
      <c r="I622" s="340" t="s">
        <v>3084</v>
      </c>
      <c r="J622" s="341" t="s">
        <v>3226</v>
      </c>
      <c r="K622" s="342"/>
      <c r="L622" s="342"/>
      <c r="M622" s="342"/>
      <c r="N622" s="339"/>
      <c r="O622" s="339">
        <v>2100000</v>
      </c>
      <c r="P622" s="341" t="s">
        <v>3716</v>
      </c>
      <c r="Q622" s="340" t="s">
        <v>3087</v>
      </c>
    </row>
    <row r="623" spans="2:17">
      <c r="B623" s="337" t="s">
        <v>3728</v>
      </c>
      <c r="C623" s="337"/>
      <c r="D623" s="337" t="s">
        <v>2109</v>
      </c>
      <c r="E623" s="337" t="s">
        <v>3092</v>
      </c>
      <c r="F623" s="338">
        <v>44614</v>
      </c>
      <c r="G623" s="339">
        <v>30000</v>
      </c>
      <c r="H623" s="339">
        <v>0</v>
      </c>
      <c r="I623" s="340" t="s">
        <v>3084</v>
      </c>
      <c r="J623" s="341" t="s">
        <v>3226</v>
      </c>
      <c r="K623" s="342"/>
      <c r="L623" s="342"/>
      <c r="M623" s="342"/>
      <c r="N623" s="339"/>
      <c r="O623" s="339">
        <v>2100000</v>
      </c>
      <c r="P623" s="341" t="s">
        <v>3716</v>
      </c>
      <c r="Q623" s="340" t="s">
        <v>3087</v>
      </c>
    </row>
    <row r="624" spans="2:17">
      <c r="B624" s="337" t="s">
        <v>3729</v>
      </c>
      <c r="C624" s="337"/>
      <c r="D624" s="337" t="s">
        <v>2109</v>
      </c>
      <c r="E624" s="337" t="s">
        <v>3092</v>
      </c>
      <c r="F624" s="338">
        <v>44615</v>
      </c>
      <c r="G624" s="339">
        <v>30000</v>
      </c>
      <c r="H624" s="339">
        <v>0</v>
      </c>
      <c r="I624" s="340" t="s">
        <v>3084</v>
      </c>
      <c r="J624" s="341" t="s">
        <v>3226</v>
      </c>
      <c r="K624" s="342"/>
      <c r="L624" s="342"/>
      <c r="M624" s="342"/>
      <c r="N624" s="339"/>
      <c r="O624" s="339">
        <v>2010000</v>
      </c>
      <c r="P624" s="341" t="s">
        <v>3310</v>
      </c>
      <c r="Q624" s="340" t="s">
        <v>3087</v>
      </c>
    </row>
    <row r="625" spans="2:17">
      <c r="B625" s="337" t="s">
        <v>3730</v>
      </c>
      <c r="C625" s="337"/>
      <c r="D625" s="337" t="s">
        <v>2109</v>
      </c>
      <c r="E625" s="337" t="s">
        <v>3092</v>
      </c>
      <c r="F625" s="338">
        <v>44615</v>
      </c>
      <c r="G625" s="339">
        <v>30000</v>
      </c>
      <c r="H625" s="339">
        <v>0</v>
      </c>
      <c r="I625" s="340" t="s">
        <v>3084</v>
      </c>
      <c r="J625" s="341" t="s">
        <v>3226</v>
      </c>
      <c r="K625" s="342"/>
      <c r="L625" s="342"/>
      <c r="M625" s="342"/>
      <c r="N625" s="339"/>
      <c r="O625" s="339">
        <v>2010000</v>
      </c>
      <c r="P625" s="341" t="s">
        <v>3310</v>
      </c>
      <c r="Q625" s="340" t="s">
        <v>3087</v>
      </c>
    </row>
    <row r="626" spans="2:17">
      <c r="B626" s="337" t="s">
        <v>3731</v>
      </c>
      <c r="C626" s="337"/>
      <c r="D626" s="337" t="s">
        <v>2109</v>
      </c>
      <c r="E626" s="337" t="s">
        <v>3092</v>
      </c>
      <c r="F626" s="338">
        <v>44616</v>
      </c>
      <c r="G626" s="339">
        <v>30000</v>
      </c>
      <c r="H626" s="339">
        <v>0</v>
      </c>
      <c r="I626" s="340" t="s">
        <v>3084</v>
      </c>
      <c r="J626" s="341" t="s">
        <v>3226</v>
      </c>
      <c r="K626" s="342"/>
      <c r="L626" s="342"/>
      <c r="M626" s="342"/>
      <c r="N626" s="339"/>
      <c r="O626" s="339">
        <v>3195000</v>
      </c>
      <c r="P626" s="341" t="s">
        <v>3153</v>
      </c>
      <c r="Q626" s="340" t="s">
        <v>3087</v>
      </c>
    </row>
    <row r="627" spans="2:17">
      <c r="B627" s="337" t="s">
        <v>3732</v>
      </c>
      <c r="C627" s="337"/>
      <c r="D627" s="337" t="s">
        <v>2109</v>
      </c>
      <c r="E627" s="337" t="s">
        <v>3092</v>
      </c>
      <c r="F627" s="338">
        <v>44616</v>
      </c>
      <c r="G627" s="339">
        <v>30000</v>
      </c>
      <c r="H627" s="339">
        <v>0</v>
      </c>
      <c r="I627" s="340" t="s">
        <v>3084</v>
      </c>
      <c r="J627" s="341" t="s">
        <v>3226</v>
      </c>
      <c r="K627" s="342"/>
      <c r="L627" s="342"/>
      <c r="M627" s="342"/>
      <c r="N627" s="339"/>
      <c r="O627" s="339">
        <v>3195000</v>
      </c>
      <c r="P627" s="341" t="s">
        <v>3153</v>
      </c>
      <c r="Q627" s="340" t="s">
        <v>3087</v>
      </c>
    </row>
    <row r="628" spans="2:17">
      <c r="B628" s="337" t="s">
        <v>3733</v>
      </c>
      <c r="C628" s="337"/>
      <c r="D628" s="337" t="s">
        <v>2109</v>
      </c>
      <c r="E628" s="337" t="s">
        <v>3092</v>
      </c>
      <c r="F628" s="338">
        <v>44616</v>
      </c>
      <c r="G628" s="339">
        <v>30000</v>
      </c>
      <c r="H628" s="339">
        <v>0</v>
      </c>
      <c r="I628" s="340" t="s">
        <v>3084</v>
      </c>
      <c r="J628" s="341" t="s">
        <v>3226</v>
      </c>
      <c r="K628" s="342"/>
      <c r="L628" s="342"/>
      <c r="M628" s="342"/>
      <c r="N628" s="339"/>
      <c r="O628" s="339">
        <v>3195000</v>
      </c>
      <c r="P628" s="341" t="s">
        <v>3153</v>
      </c>
      <c r="Q628" s="340" t="s">
        <v>3087</v>
      </c>
    </row>
    <row r="629" spans="2:17">
      <c r="B629" s="337" t="s">
        <v>3734</v>
      </c>
      <c r="C629" s="337"/>
      <c r="D629" s="337" t="s">
        <v>2109</v>
      </c>
      <c r="E629" s="337" t="s">
        <v>3092</v>
      </c>
      <c r="F629" s="338">
        <v>44616</v>
      </c>
      <c r="G629" s="339">
        <v>30000</v>
      </c>
      <c r="H629" s="339">
        <v>0</v>
      </c>
      <c r="I629" s="340" t="s">
        <v>3084</v>
      </c>
      <c r="J629" s="341" t="s">
        <v>3226</v>
      </c>
      <c r="K629" s="342"/>
      <c r="L629" s="342"/>
      <c r="M629" s="342"/>
      <c r="N629" s="339"/>
      <c r="O629" s="339">
        <v>3195000</v>
      </c>
      <c r="P629" s="341" t="s">
        <v>3153</v>
      </c>
      <c r="Q629" s="340" t="s">
        <v>3087</v>
      </c>
    </row>
    <row r="630" spans="2:17">
      <c r="B630" s="337" t="s">
        <v>3735</v>
      </c>
      <c r="C630" s="337"/>
      <c r="D630" s="337" t="s">
        <v>2109</v>
      </c>
      <c r="E630" s="337" t="s">
        <v>3092</v>
      </c>
      <c r="F630" s="338">
        <v>44616</v>
      </c>
      <c r="G630" s="339">
        <v>30000</v>
      </c>
      <c r="H630" s="339">
        <v>0</v>
      </c>
      <c r="I630" s="340" t="s">
        <v>3084</v>
      </c>
      <c r="J630" s="341" t="s">
        <v>3226</v>
      </c>
      <c r="K630" s="342"/>
      <c r="L630" s="342"/>
      <c r="M630" s="342"/>
      <c r="N630" s="339"/>
      <c r="O630" s="339">
        <v>3195000</v>
      </c>
      <c r="P630" s="341" t="s">
        <v>3153</v>
      </c>
      <c r="Q630" s="340" t="s">
        <v>3087</v>
      </c>
    </row>
    <row r="631" spans="2:17">
      <c r="B631" s="337" t="s">
        <v>3736</v>
      </c>
      <c r="C631" s="337"/>
      <c r="D631" s="337" t="s">
        <v>2109</v>
      </c>
      <c r="E631" s="337" t="s">
        <v>3092</v>
      </c>
      <c r="F631" s="338">
        <v>44616</v>
      </c>
      <c r="G631" s="339">
        <v>30000</v>
      </c>
      <c r="H631" s="339">
        <v>0</v>
      </c>
      <c r="I631" s="340" t="s">
        <v>3084</v>
      </c>
      <c r="J631" s="341" t="s">
        <v>3226</v>
      </c>
      <c r="K631" s="342"/>
      <c r="L631" s="342"/>
      <c r="M631" s="342"/>
      <c r="N631" s="339"/>
      <c r="O631" s="339">
        <v>3195000</v>
      </c>
      <c r="P631" s="341" t="s">
        <v>3153</v>
      </c>
      <c r="Q631" s="340" t="s">
        <v>3087</v>
      </c>
    </row>
    <row r="632" spans="2:17">
      <c r="B632" s="337" t="s">
        <v>3737</v>
      </c>
      <c r="C632" s="337"/>
      <c r="D632" s="337" t="s">
        <v>2109</v>
      </c>
      <c r="E632" s="337" t="s">
        <v>3092</v>
      </c>
      <c r="F632" s="338">
        <v>44616</v>
      </c>
      <c r="G632" s="339">
        <v>30000</v>
      </c>
      <c r="H632" s="339">
        <v>0</v>
      </c>
      <c r="I632" s="340" t="s">
        <v>3084</v>
      </c>
      <c r="J632" s="341" t="s">
        <v>3226</v>
      </c>
      <c r="K632" s="342"/>
      <c r="L632" s="342"/>
      <c r="M632" s="342"/>
      <c r="N632" s="339"/>
      <c r="O632" s="339">
        <v>3195000</v>
      </c>
      <c r="P632" s="341" t="s">
        <v>3153</v>
      </c>
      <c r="Q632" s="340" t="s">
        <v>3087</v>
      </c>
    </row>
    <row r="633" spans="2:17">
      <c r="B633" s="337" t="s">
        <v>3738</v>
      </c>
      <c r="C633" s="337"/>
      <c r="D633" s="337" t="s">
        <v>2109</v>
      </c>
      <c r="E633" s="337" t="s">
        <v>3092</v>
      </c>
      <c r="F633" s="338">
        <v>44616</v>
      </c>
      <c r="G633" s="339">
        <v>30000</v>
      </c>
      <c r="H633" s="339">
        <v>0</v>
      </c>
      <c r="I633" s="340" t="s">
        <v>3084</v>
      </c>
      <c r="J633" s="341" t="s">
        <v>3226</v>
      </c>
      <c r="K633" s="342"/>
      <c r="L633" s="342"/>
      <c r="M633" s="342"/>
      <c r="N633" s="339"/>
      <c r="O633" s="339">
        <v>3195000</v>
      </c>
      <c r="P633" s="341" t="s">
        <v>3153</v>
      </c>
      <c r="Q633" s="340" t="s">
        <v>3087</v>
      </c>
    </row>
    <row r="634" spans="2:17">
      <c r="B634" s="337" t="s">
        <v>3739</v>
      </c>
      <c r="C634" s="337"/>
      <c r="D634" s="337" t="s">
        <v>2109</v>
      </c>
      <c r="E634" s="337" t="s">
        <v>3092</v>
      </c>
      <c r="F634" s="338">
        <v>44617</v>
      </c>
      <c r="G634" s="339">
        <v>30000</v>
      </c>
      <c r="H634" s="339">
        <v>0</v>
      </c>
      <c r="I634" s="340" t="s">
        <v>3084</v>
      </c>
      <c r="J634" s="341" t="s">
        <v>3226</v>
      </c>
      <c r="K634" s="342"/>
      <c r="L634" s="342"/>
      <c r="M634" s="342"/>
      <c r="N634" s="339"/>
      <c r="O634" s="339">
        <v>3195000</v>
      </c>
      <c r="P634" s="341" t="s">
        <v>3740</v>
      </c>
      <c r="Q634" s="340" t="s">
        <v>3087</v>
      </c>
    </row>
    <row r="635" spans="2:17">
      <c r="B635" s="337" t="s">
        <v>3741</v>
      </c>
      <c r="C635" s="337"/>
      <c r="D635" s="337" t="s">
        <v>2109</v>
      </c>
      <c r="E635" s="337" t="s">
        <v>3092</v>
      </c>
      <c r="F635" s="338">
        <v>44617</v>
      </c>
      <c r="G635" s="339">
        <v>30000</v>
      </c>
      <c r="H635" s="339">
        <v>0</v>
      </c>
      <c r="I635" s="340" t="s">
        <v>3084</v>
      </c>
      <c r="J635" s="341" t="s">
        <v>3226</v>
      </c>
      <c r="K635" s="342"/>
      <c r="L635" s="342"/>
      <c r="M635" s="342"/>
      <c r="N635" s="339"/>
      <c r="O635" s="339">
        <v>3195000</v>
      </c>
      <c r="P635" s="341" t="s">
        <v>3740</v>
      </c>
      <c r="Q635" s="340" t="s">
        <v>3087</v>
      </c>
    </row>
    <row r="636" spans="2:17">
      <c r="B636" s="337" t="s">
        <v>3742</v>
      </c>
      <c r="C636" s="337"/>
      <c r="D636" s="337" t="s">
        <v>2109</v>
      </c>
      <c r="E636" s="337" t="s">
        <v>3092</v>
      </c>
      <c r="F636" s="338">
        <v>44617</v>
      </c>
      <c r="G636" s="339">
        <v>30000</v>
      </c>
      <c r="H636" s="339">
        <v>0</v>
      </c>
      <c r="I636" s="340" t="s">
        <v>3084</v>
      </c>
      <c r="J636" s="341" t="s">
        <v>3226</v>
      </c>
      <c r="K636" s="342"/>
      <c r="L636" s="342"/>
      <c r="M636" s="342"/>
      <c r="N636" s="339"/>
      <c r="O636" s="339">
        <v>2100000</v>
      </c>
      <c r="P636" s="341" t="s">
        <v>3281</v>
      </c>
      <c r="Q636" s="340" t="s">
        <v>3087</v>
      </c>
    </row>
    <row r="637" spans="2:17">
      <c r="B637" s="337" t="s">
        <v>3743</v>
      </c>
      <c r="C637" s="337"/>
      <c r="D637" s="337" t="s">
        <v>2109</v>
      </c>
      <c r="E637" s="337" t="s">
        <v>3092</v>
      </c>
      <c r="F637" s="338">
        <v>44617</v>
      </c>
      <c r="G637" s="339">
        <v>30000</v>
      </c>
      <c r="H637" s="339">
        <v>0</v>
      </c>
      <c r="I637" s="340" t="s">
        <v>3084</v>
      </c>
      <c r="J637" s="341" t="s">
        <v>3226</v>
      </c>
      <c r="K637" s="342"/>
      <c r="L637" s="342"/>
      <c r="M637" s="342"/>
      <c r="N637" s="339"/>
      <c r="O637" s="339">
        <v>2100000</v>
      </c>
      <c r="P637" s="341" t="s">
        <v>3281</v>
      </c>
      <c r="Q637" s="340" t="s">
        <v>3087</v>
      </c>
    </row>
    <row r="638" spans="2:17">
      <c r="B638" s="337" t="s">
        <v>3744</v>
      </c>
      <c r="C638" s="337"/>
      <c r="D638" s="337" t="s">
        <v>2109</v>
      </c>
      <c r="E638" s="337" t="s">
        <v>3092</v>
      </c>
      <c r="F638" s="338">
        <v>44617</v>
      </c>
      <c r="G638" s="339">
        <v>30000</v>
      </c>
      <c r="H638" s="339">
        <v>0</v>
      </c>
      <c r="I638" s="340" t="s">
        <v>3084</v>
      </c>
      <c r="J638" s="341" t="s">
        <v>3226</v>
      </c>
      <c r="K638" s="342"/>
      <c r="L638" s="342"/>
      <c r="M638" s="342"/>
      <c r="N638" s="339"/>
      <c r="O638" s="339">
        <v>2100000</v>
      </c>
      <c r="P638" s="341" t="s">
        <v>3281</v>
      </c>
      <c r="Q638" s="340" t="s">
        <v>3087</v>
      </c>
    </row>
    <row r="639" spans="2:17">
      <c r="B639" s="337" t="s">
        <v>3745</v>
      </c>
      <c r="C639" s="337"/>
      <c r="D639" s="337" t="s">
        <v>2109</v>
      </c>
      <c r="E639" s="337" t="s">
        <v>3092</v>
      </c>
      <c r="F639" s="338">
        <v>44617</v>
      </c>
      <c r="G639" s="339">
        <v>30000</v>
      </c>
      <c r="H639" s="339">
        <v>0</v>
      </c>
      <c r="I639" s="340" t="s">
        <v>3084</v>
      </c>
      <c r="J639" s="341" t="s">
        <v>3226</v>
      </c>
      <c r="K639" s="342"/>
      <c r="L639" s="342"/>
      <c r="M639" s="342"/>
      <c r="N639" s="339"/>
      <c r="O639" s="339">
        <v>2100000</v>
      </c>
      <c r="P639" s="341" t="s">
        <v>3281</v>
      </c>
      <c r="Q639" s="340" t="s">
        <v>3087</v>
      </c>
    </row>
    <row r="640" spans="2:17">
      <c r="B640" s="337" t="s">
        <v>3746</v>
      </c>
      <c r="C640" s="337"/>
      <c r="D640" s="337" t="s">
        <v>2109</v>
      </c>
      <c r="E640" s="337" t="s">
        <v>3092</v>
      </c>
      <c r="F640" s="338">
        <v>44617</v>
      </c>
      <c r="G640" s="339">
        <v>30000</v>
      </c>
      <c r="H640" s="339">
        <v>0</v>
      </c>
      <c r="I640" s="340" t="s">
        <v>3084</v>
      </c>
      <c r="J640" s="341" t="s">
        <v>3226</v>
      </c>
      <c r="K640" s="342"/>
      <c r="L640" s="342"/>
      <c r="M640" s="342"/>
      <c r="N640" s="339"/>
      <c r="O640" s="339">
        <v>2100000</v>
      </c>
      <c r="P640" s="341" t="s">
        <v>3281</v>
      </c>
      <c r="Q640" s="340" t="s">
        <v>3087</v>
      </c>
    </row>
    <row r="641" spans="2:17">
      <c r="B641" s="337" t="s">
        <v>3747</v>
      </c>
      <c r="C641" s="337"/>
      <c r="D641" s="337" t="s">
        <v>2109</v>
      </c>
      <c r="E641" s="337" t="s">
        <v>3092</v>
      </c>
      <c r="F641" s="338">
        <v>44617</v>
      </c>
      <c r="G641" s="339">
        <v>26000</v>
      </c>
      <c r="H641" s="339">
        <v>0</v>
      </c>
      <c r="I641" s="340" t="s">
        <v>3084</v>
      </c>
      <c r="J641" s="341" t="s">
        <v>3226</v>
      </c>
      <c r="K641" s="342"/>
      <c r="L641" s="342"/>
      <c r="M641" s="342"/>
      <c r="N641" s="339"/>
      <c r="O641" s="339">
        <v>1820000</v>
      </c>
      <c r="P641" s="341" t="s">
        <v>3281</v>
      </c>
      <c r="Q641" s="340" t="s">
        <v>3087</v>
      </c>
    </row>
    <row r="642" spans="2:17">
      <c r="B642" s="337" t="s">
        <v>3748</v>
      </c>
      <c r="C642" s="337"/>
      <c r="D642" s="337" t="s">
        <v>2109</v>
      </c>
      <c r="E642" s="337" t="s">
        <v>3092</v>
      </c>
      <c r="F642" s="338">
        <v>44617</v>
      </c>
      <c r="G642" s="339">
        <v>26000</v>
      </c>
      <c r="H642" s="339">
        <v>0</v>
      </c>
      <c r="I642" s="340" t="s">
        <v>3084</v>
      </c>
      <c r="J642" s="341" t="s">
        <v>3226</v>
      </c>
      <c r="K642" s="342"/>
      <c r="L642" s="342"/>
      <c r="M642" s="342"/>
      <c r="N642" s="339"/>
      <c r="O642" s="339">
        <v>1820000</v>
      </c>
      <c r="P642" s="341" t="s">
        <v>3281</v>
      </c>
      <c r="Q642" s="340" t="s">
        <v>3087</v>
      </c>
    </row>
    <row r="643" spans="2:17">
      <c r="B643" s="337" t="s">
        <v>3749</v>
      </c>
      <c r="C643" s="337"/>
      <c r="D643" s="337" t="s">
        <v>2109</v>
      </c>
      <c r="E643" s="337" t="s">
        <v>3092</v>
      </c>
      <c r="F643" s="338">
        <v>44617</v>
      </c>
      <c r="G643" s="339">
        <v>26000</v>
      </c>
      <c r="H643" s="339">
        <v>0</v>
      </c>
      <c r="I643" s="340" t="s">
        <v>3084</v>
      </c>
      <c r="J643" s="341" t="s">
        <v>3226</v>
      </c>
      <c r="K643" s="342"/>
      <c r="L643" s="342"/>
      <c r="M643" s="342"/>
      <c r="N643" s="339"/>
      <c r="O643" s="339">
        <v>1820000</v>
      </c>
      <c r="P643" s="341" t="s">
        <v>3281</v>
      </c>
      <c r="Q643" s="340" t="s">
        <v>3087</v>
      </c>
    </row>
    <row r="644" spans="2:17">
      <c r="B644" s="337" t="s">
        <v>3750</v>
      </c>
      <c r="C644" s="337"/>
      <c r="D644" s="337" t="s">
        <v>2109</v>
      </c>
      <c r="E644" s="337" t="s">
        <v>3092</v>
      </c>
      <c r="F644" s="338">
        <v>44617</v>
      </c>
      <c r="G644" s="339">
        <v>26000</v>
      </c>
      <c r="H644" s="339">
        <v>0</v>
      </c>
      <c r="I644" s="340" t="s">
        <v>3084</v>
      </c>
      <c r="J644" s="341" t="s">
        <v>3226</v>
      </c>
      <c r="K644" s="342"/>
      <c r="L644" s="342"/>
      <c r="M644" s="342"/>
      <c r="N644" s="339"/>
      <c r="O644" s="339">
        <v>1820000</v>
      </c>
      <c r="P644" s="341" t="s">
        <v>3281</v>
      </c>
      <c r="Q644" s="340" t="s">
        <v>3087</v>
      </c>
    </row>
    <row r="645" spans="2:17">
      <c r="B645" s="337" t="s">
        <v>3751</v>
      </c>
      <c r="C645" s="337"/>
      <c r="D645" s="337" t="s">
        <v>2109</v>
      </c>
      <c r="E645" s="337" t="s">
        <v>3092</v>
      </c>
      <c r="F645" s="338">
        <v>44617</v>
      </c>
      <c r="G645" s="339">
        <v>26000</v>
      </c>
      <c r="H645" s="339">
        <v>0</v>
      </c>
      <c r="I645" s="340" t="s">
        <v>3084</v>
      </c>
      <c r="J645" s="341" t="s">
        <v>3226</v>
      </c>
      <c r="K645" s="342"/>
      <c r="L645" s="342"/>
      <c r="M645" s="342"/>
      <c r="N645" s="339"/>
      <c r="O645" s="339">
        <v>1820000</v>
      </c>
      <c r="P645" s="341" t="s">
        <v>3281</v>
      </c>
      <c r="Q645" s="340" t="s">
        <v>3087</v>
      </c>
    </row>
    <row r="646" spans="2:17">
      <c r="B646" s="337" t="s">
        <v>3752</v>
      </c>
      <c r="C646" s="337"/>
      <c r="D646" s="337" t="s">
        <v>2109</v>
      </c>
      <c r="E646" s="337" t="s">
        <v>3092</v>
      </c>
      <c r="F646" s="338">
        <v>44620</v>
      </c>
      <c r="G646" s="339">
        <v>30000</v>
      </c>
      <c r="H646" s="339">
        <v>0</v>
      </c>
      <c r="I646" s="340" t="s">
        <v>3084</v>
      </c>
      <c r="J646" s="341" t="s">
        <v>3226</v>
      </c>
      <c r="K646" s="342"/>
      <c r="L646" s="342"/>
      <c r="M646" s="342"/>
      <c r="N646" s="339"/>
      <c r="O646" s="339">
        <v>3195000</v>
      </c>
      <c r="P646" s="341" t="s">
        <v>3753</v>
      </c>
      <c r="Q646" s="340" t="s">
        <v>3087</v>
      </c>
    </row>
    <row r="647" spans="2:17">
      <c r="B647" s="337" t="s">
        <v>3754</v>
      </c>
      <c r="C647" s="337"/>
      <c r="D647" s="337" t="s">
        <v>2109</v>
      </c>
      <c r="E647" s="337" t="s">
        <v>3092</v>
      </c>
      <c r="F647" s="338">
        <v>44620</v>
      </c>
      <c r="G647" s="339">
        <v>30000</v>
      </c>
      <c r="H647" s="339">
        <v>0</v>
      </c>
      <c r="I647" s="340" t="s">
        <v>3084</v>
      </c>
      <c r="J647" s="341" t="s">
        <v>3226</v>
      </c>
      <c r="K647" s="342"/>
      <c r="L647" s="342"/>
      <c r="M647" s="342"/>
      <c r="N647" s="339"/>
      <c r="O647" s="339">
        <v>3195000</v>
      </c>
      <c r="P647" s="341" t="s">
        <v>3753</v>
      </c>
      <c r="Q647" s="340" t="s">
        <v>3087</v>
      </c>
    </row>
    <row r="648" spans="2:17">
      <c r="B648" s="337" t="s">
        <v>3755</v>
      </c>
      <c r="C648" s="337"/>
      <c r="D648" s="337" t="s">
        <v>2109</v>
      </c>
      <c r="E648" s="337" t="s">
        <v>3092</v>
      </c>
      <c r="F648" s="338">
        <v>44620</v>
      </c>
      <c r="G648" s="339">
        <v>30000</v>
      </c>
      <c r="H648" s="339">
        <v>0</v>
      </c>
      <c r="I648" s="340" t="s">
        <v>3084</v>
      </c>
      <c r="J648" s="341" t="s">
        <v>3226</v>
      </c>
      <c r="K648" s="342"/>
      <c r="L648" s="342"/>
      <c r="M648" s="342"/>
      <c r="N648" s="339"/>
      <c r="O648" s="339">
        <v>3195000</v>
      </c>
      <c r="P648" s="341" t="s">
        <v>3753</v>
      </c>
      <c r="Q648" s="340" t="s">
        <v>3087</v>
      </c>
    </row>
    <row r="649" spans="2:17">
      <c r="B649" s="337" t="s">
        <v>3756</v>
      </c>
      <c r="C649" s="337"/>
      <c r="D649" s="337" t="s">
        <v>2109</v>
      </c>
      <c r="E649" s="337" t="s">
        <v>3092</v>
      </c>
      <c r="F649" s="338">
        <v>44620</v>
      </c>
      <c r="G649" s="339">
        <v>30000</v>
      </c>
      <c r="H649" s="339">
        <v>0</v>
      </c>
      <c r="I649" s="340" t="s">
        <v>3084</v>
      </c>
      <c r="J649" s="341" t="s">
        <v>3226</v>
      </c>
      <c r="K649" s="342"/>
      <c r="L649" s="342"/>
      <c r="M649" s="342"/>
      <c r="N649" s="339"/>
      <c r="O649" s="339">
        <v>3195000</v>
      </c>
      <c r="P649" s="341" t="s">
        <v>3753</v>
      </c>
      <c r="Q649" s="340" t="s">
        <v>3087</v>
      </c>
    </row>
    <row r="650" spans="2:17">
      <c r="B650" s="337" t="s">
        <v>3757</v>
      </c>
      <c r="C650" s="337"/>
      <c r="D650" s="337" t="s">
        <v>2109</v>
      </c>
      <c r="E650" s="337" t="s">
        <v>3092</v>
      </c>
      <c r="F650" s="338">
        <v>44620</v>
      </c>
      <c r="G650" s="339">
        <v>30000</v>
      </c>
      <c r="H650" s="339">
        <v>0</v>
      </c>
      <c r="I650" s="340" t="s">
        <v>3084</v>
      </c>
      <c r="J650" s="341" t="s">
        <v>3226</v>
      </c>
      <c r="K650" s="342"/>
      <c r="L650" s="342"/>
      <c r="M650" s="342"/>
      <c r="N650" s="339"/>
      <c r="O650" s="339">
        <v>3195000</v>
      </c>
      <c r="P650" s="341" t="s">
        <v>3753</v>
      </c>
      <c r="Q650" s="340" t="s">
        <v>3087</v>
      </c>
    </row>
    <row r="651" spans="2:17">
      <c r="B651" s="337" t="s">
        <v>3758</v>
      </c>
      <c r="C651" s="337"/>
      <c r="D651" s="337" t="s">
        <v>2109</v>
      </c>
      <c r="E651" s="337" t="s">
        <v>3092</v>
      </c>
      <c r="F651" s="338">
        <v>44620</v>
      </c>
      <c r="G651" s="339">
        <v>30000</v>
      </c>
      <c r="H651" s="339">
        <v>0</v>
      </c>
      <c r="I651" s="340" t="s">
        <v>3084</v>
      </c>
      <c r="J651" s="341" t="s">
        <v>3226</v>
      </c>
      <c r="K651" s="342"/>
      <c r="L651" s="342"/>
      <c r="M651" s="342"/>
      <c r="N651" s="339"/>
      <c r="O651" s="339">
        <v>3195000</v>
      </c>
      <c r="P651" s="341" t="s">
        <v>3753</v>
      </c>
      <c r="Q651" s="340" t="s">
        <v>3087</v>
      </c>
    </row>
    <row r="652" spans="2:17">
      <c r="B652" s="337" t="s">
        <v>3759</v>
      </c>
      <c r="C652" s="337"/>
      <c r="D652" s="337" t="s">
        <v>2109</v>
      </c>
      <c r="E652" s="337" t="s">
        <v>3092</v>
      </c>
      <c r="F652" s="338">
        <v>44620</v>
      </c>
      <c r="G652" s="339">
        <v>30000</v>
      </c>
      <c r="H652" s="339">
        <v>0</v>
      </c>
      <c r="I652" s="340" t="s">
        <v>3084</v>
      </c>
      <c r="J652" s="341" t="s">
        <v>3226</v>
      </c>
      <c r="K652" s="342"/>
      <c r="L652" s="342"/>
      <c r="M652" s="342"/>
      <c r="N652" s="339"/>
      <c r="O652" s="339">
        <v>3195000</v>
      </c>
      <c r="P652" s="341" t="s">
        <v>3753</v>
      </c>
      <c r="Q652" s="340" t="s">
        <v>3087</v>
      </c>
    </row>
    <row r="653" spans="2:17">
      <c r="B653" s="337" t="s">
        <v>3760</v>
      </c>
      <c r="C653" s="337"/>
      <c r="D653" s="337" t="s">
        <v>2109</v>
      </c>
      <c r="E653" s="337" t="s">
        <v>3092</v>
      </c>
      <c r="F653" s="338">
        <v>44620</v>
      </c>
      <c r="G653" s="339">
        <v>30000</v>
      </c>
      <c r="H653" s="339">
        <v>0</v>
      </c>
      <c r="I653" s="340" t="s">
        <v>3084</v>
      </c>
      <c r="J653" s="341" t="s">
        <v>3226</v>
      </c>
      <c r="K653" s="342"/>
      <c r="L653" s="342"/>
      <c r="M653" s="342"/>
      <c r="N653" s="339"/>
      <c r="O653" s="339">
        <v>3195000</v>
      </c>
      <c r="P653" s="341" t="s">
        <v>3753</v>
      </c>
      <c r="Q653" s="340" t="s">
        <v>3087</v>
      </c>
    </row>
    <row r="654" spans="2:17">
      <c r="B654" s="337" t="s">
        <v>3761</v>
      </c>
      <c r="C654" s="337"/>
      <c r="D654" s="337" t="s">
        <v>2109</v>
      </c>
      <c r="E654" s="337" t="s">
        <v>3092</v>
      </c>
      <c r="F654" s="338">
        <v>44620</v>
      </c>
      <c r="G654" s="339">
        <v>30000</v>
      </c>
      <c r="H654" s="339">
        <v>0</v>
      </c>
      <c r="I654" s="340" t="s">
        <v>3084</v>
      </c>
      <c r="J654" s="341" t="s">
        <v>3226</v>
      </c>
      <c r="K654" s="342"/>
      <c r="L654" s="342"/>
      <c r="M654" s="342"/>
      <c r="N654" s="339"/>
      <c r="O654" s="339">
        <v>3195000</v>
      </c>
      <c r="P654" s="341" t="s">
        <v>3753</v>
      </c>
      <c r="Q654" s="340" t="s">
        <v>3087</v>
      </c>
    </row>
    <row r="655" spans="2:17">
      <c r="B655" s="337" t="s">
        <v>3762</v>
      </c>
      <c r="C655" s="337"/>
      <c r="D655" s="337" t="s">
        <v>2109</v>
      </c>
      <c r="E655" s="337" t="s">
        <v>3092</v>
      </c>
      <c r="F655" s="338">
        <v>44620</v>
      </c>
      <c r="G655" s="339">
        <v>30000</v>
      </c>
      <c r="H655" s="339">
        <v>0</v>
      </c>
      <c r="I655" s="340" t="s">
        <v>3084</v>
      </c>
      <c r="J655" s="341" t="s">
        <v>3226</v>
      </c>
      <c r="K655" s="342"/>
      <c r="L655" s="342"/>
      <c r="M655" s="342"/>
      <c r="N655" s="339"/>
      <c r="O655" s="339">
        <v>3195000</v>
      </c>
      <c r="P655" s="341" t="s">
        <v>3753</v>
      </c>
      <c r="Q655" s="340" t="s">
        <v>3087</v>
      </c>
    </row>
    <row r="656" spans="2:17">
      <c r="B656" s="337" t="s">
        <v>3763</v>
      </c>
      <c r="C656" s="337"/>
      <c r="D656" s="337" t="s">
        <v>2109</v>
      </c>
      <c r="E656" s="337" t="s">
        <v>3092</v>
      </c>
      <c r="F656" s="338">
        <v>44620</v>
      </c>
      <c r="G656" s="339">
        <v>30000</v>
      </c>
      <c r="H656" s="339">
        <v>0</v>
      </c>
      <c r="I656" s="340" t="s">
        <v>3084</v>
      </c>
      <c r="J656" s="341" t="s">
        <v>3226</v>
      </c>
      <c r="K656" s="342"/>
      <c r="L656" s="342"/>
      <c r="M656" s="342"/>
      <c r="N656" s="339"/>
      <c r="O656" s="339">
        <v>3195000</v>
      </c>
      <c r="P656" s="341" t="s">
        <v>3753</v>
      </c>
      <c r="Q656" s="340" t="s">
        <v>3087</v>
      </c>
    </row>
    <row r="657" spans="2:17">
      <c r="B657" s="337" t="s">
        <v>3764</v>
      </c>
      <c r="C657" s="337"/>
      <c r="D657" s="337" t="s">
        <v>2109</v>
      </c>
      <c r="E657" s="337" t="s">
        <v>3092</v>
      </c>
      <c r="F657" s="338">
        <v>44620</v>
      </c>
      <c r="G657" s="339">
        <v>30000</v>
      </c>
      <c r="H657" s="339">
        <v>0</v>
      </c>
      <c r="I657" s="340" t="s">
        <v>3084</v>
      </c>
      <c r="J657" s="341" t="s">
        <v>3226</v>
      </c>
      <c r="K657" s="342"/>
      <c r="L657" s="342"/>
      <c r="M657" s="342"/>
      <c r="N657" s="339"/>
      <c r="O657" s="339">
        <v>3195000</v>
      </c>
      <c r="P657" s="341" t="s">
        <v>3753</v>
      </c>
      <c r="Q657" s="340" t="s">
        <v>3087</v>
      </c>
    </row>
    <row r="658" spans="2:17">
      <c r="B658" s="337" t="s">
        <v>3765</v>
      </c>
      <c r="C658" s="337"/>
      <c r="D658" s="337" t="s">
        <v>2109</v>
      </c>
      <c r="E658" s="337" t="s">
        <v>3092</v>
      </c>
      <c r="F658" s="338">
        <v>44620</v>
      </c>
      <c r="G658" s="339">
        <v>30000</v>
      </c>
      <c r="H658" s="339">
        <v>0</v>
      </c>
      <c r="I658" s="340" t="s">
        <v>3084</v>
      </c>
      <c r="J658" s="341" t="s">
        <v>3226</v>
      </c>
      <c r="K658" s="342"/>
      <c r="L658" s="342"/>
      <c r="M658" s="342"/>
      <c r="N658" s="339"/>
      <c r="O658" s="339">
        <v>3195000</v>
      </c>
      <c r="P658" s="341" t="s">
        <v>3753</v>
      </c>
      <c r="Q658" s="340" t="s">
        <v>3087</v>
      </c>
    </row>
    <row r="659" spans="2:17">
      <c r="B659" s="337" t="s">
        <v>3766</v>
      </c>
      <c r="C659" s="337"/>
      <c r="D659" s="337" t="s">
        <v>2109</v>
      </c>
      <c r="E659" s="337" t="s">
        <v>3092</v>
      </c>
      <c r="F659" s="338">
        <v>44620</v>
      </c>
      <c r="G659" s="339">
        <v>30000</v>
      </c>
      <c r="H659" s="339">
        <v>0</v>
      </c>
      <c r="I659" s="340" t="s">
        <v>3084</v>
      </c>
      <c r="J659" s="341" t="s">
        <v>3226</v>
      </c>
      <c r="K659" s="342"/>
      <c r="L659" s="342"/>
      <c r="M659" s="342"/>
      <c r="N659" s="339"/>
      <c r="O659" s="339">
        <v>3195000</v>
      </c>
      <c r="P659" s="341" t="s">
        <v>3753</v>
      </c>
      <c r="Q659" s="340" t="s">
        <v>3087</v>
      </c>
    </row>
    <row r="660" spans="2:17">
      <c r="B660" s="337" t="s">
        <v>3767</v>
      </c>
      <c r="C660" s="337"/>
      <c r="D660" s="337" t="s">
        <v>2109</v>
      </c>
      <c r="E660" s="337" t="s">
        <v>3092</v>
      </c>
      <c r="F660" s="338">
        <v>44620</v>
      </c>
      <c r="G660" s="339">
        <v>30000</v>
      </c>
      <c r="H660" s="339">
        <v>0</v>
      </c>
      <c r="I660" s="340" t="s">
        <v>3084</v>
      </c>
      <c r="J660" s="341" t="s">
        <v>3226</v>
      </c>
      <c r="K660" s="342"/>
      <c r="L660" s="342"/>
      <c r="M660" s="342"/>
      <c r="N660" s="339"/>
      <c r="O660" s="339">
        <v>3195000</v>
      </c>
      <c r="P660" s="341" t="s">
        <v>3753</v>
      </c>
      <c r="Q660" s="340" t="s">
        <v>3087</v>
      </c>
    </row>
    <row r="661" spans="2:17">
      <c r="B661" s="337" t="s">
        <v>3768</v>
      </c>
      <c r="C661" s="337"/>
      <c r="D661" s="337" t="s">
        <v>2109</v>
      </c>
      <c r="E661" s="337" t="s">
        <v>3092</v>
      </c>
      <c r="F661" s="338">
        <v>44620</v>
      </c>
      <c r="G661" s="339">
        <v>30000</v>
      </c>
      <c r="H661" s="339">
        <v>0</v>
      </c>
      <c r="I661" s="340" t="s">
        <v>3084</v>
      </c>
      <c r="J661" s="341" t="s">
        <v>3226</v>
      </c>
      <c r="K661" s="342"/>
      <c r="L661" s="342"/>
      <c r="M661" s="342"/>
      <c r="N661" s="339"/>
      <c r="O661" s="339">
        <v>3195000</v>
      </c>
      <c r="P661" s="341" t="s">
        <v>3753</v>
      </c>
      <c r="Q661" s="340" t="s">
        <v>3087</v>
      </c>
    </row>
    <row r="662" spans="2:17">
      <c r="B662" s="337" t="s">
        <v>3769</v>
      </c>
      <c r="C662" s="337"/>
      <c r="D662" s="337" t="s">
        <v>2109</v>
      </c>
      <c r="E662" s="337" t="s">
        <v>3092</v>
      </c>
      <c r="F662" s="338">
        <v>44620</v>
      </c>
      <c r="G662" s="339">
        <v>20000</v>
      </c>
      <c r="H662" s="339">
        <v>0</v>
      </c>
      <c r="I662" s="340" t="s">
        <v>3084</v>
      </c>
      <c r="J662" s="341" t="s">
        <v>3226</v>
      </c>
      <c r="K662" s="342"/>
      <c r="L662" s="342"/>
      <c r="M662" s="342"/>
      <c r="N662" s="339"/>
      <c r="O662" s="339">
        <v>2130000</v>
      </c>
      <c r="P662" s="341" t="s">
        <v>3753</v>
      </c>
      <c r="Q662" s="340" t="s">
        <v>3087</v>
      </c>
    </row>
    <row r="663" spans="2:17">
      <c r="B663" s="337" t="s">
        <v>3770</v>
      </c>
      <c r="C663" s="337"/>
      <c r="D663" s="337" t="s">
        <v>2109</v>
      </c>
      <c r="E663" s="337" t="s">
        <v>3092</v>
      </c>
      <c r="F663" s="338">
        <v>44621</v>
      </c>
      <c r="G663" s="339">
        <v>30000</v>
      </c>
      <c r="H663" s="339">
        <v>0</v>
      </c>
      <c r="I663" s="340" t="s">
        <v>3084</v>
      </c>
      <c r="J663" s="341" t="s">
        <v>3226</v>
      </c>
      <c r="K663" s="342"/>
      <c r="L663" s="342"/>
      <c r="M663" s="342"/>
      <c r="N663" s="339"/>
      <c r="O663" s="339">
        <v>2100000</v>
      </c>
      <c r="P663" s="341" t="s">
        <v>3136</v>
      </c>
      <c r="Q663" s="340" t="s">
        <v>3087</v>
      </c>
    </row>
    <row r="664" spans="2:17">
      <c r="B664" s="337" t="s">
        <v>3771</v>
      </c>
      <c r="C664" s="337"/>
      <c r="D664" s="337" t="s">
        <v>2109</v>
      </c>
      <c r="E664" s="337" t="s">
        <v>3092</v>
      </c>
      <c r="F664" s="338">
        <v>44621</v>
      </c>
      <c r="G664" s="339">
        <v>30000</v>
      </c>
      <c r="H664" s="339">
        <v>0</v>
      </c>
      <c r="I664" s="340" t="s">
        <v>3084</v>
      </c>
      <c r="J664" s="341" t="s">
        <v>3226</v>
      </c>
      <c r="K664" s="342"/>
      <c r="L664" s="342"/>
      <c r="M664" s="342"/>
      <c r="N664" s="339"/>
      <c r="O664" s="339">
        <v>2100000</v>
      </c>
      <c r="P664" s="341" t="s">
        <v>3136</v>
      </c>
      <c r="Q664" s="340" t="s">
        <v>3087</v>
      </c>
    </row>
    <row r="665" spans="2:17">
      <c r="B665" s="337" t="s">
        <v>3772</v>
      </c>
      <c r="C665" s="337"/>
      <c r="D665" s="337" t="s">
        <v>2109</v>
      </c>
      <c r="E665" s="337" t="s">
        <v>3092</v>
      </c>
      <c r="F665" s="338">
        <v>44621</v>
      </c>
      <c r="G665" s="339">
        <v>30000</v>
      </c>
      <c r="H665" s="339">
        <v>0</v>
      </c>
      <c r="I665" s="340" t="s">
        <v>3084</v>
      </c>
      <c r="J665" s="341" t="s">
        <v>3226</v>
      </c>
      <c r="K665" s="342"/>
      <c r="L665" s="342"/>
      <c r="M665" s="342"/>
      <c r="N665" s="339"/>
      <c r="O665" s="339">
        <v>2100000</v>
      </c>
      <c r="P665" s="341" t="s">
        <v>3136</v>
      </c>
      <c r="Q665" s="340" t="s">
        <v>3087</v>
      </c>
    </row>
    <row r="666" spans="2:17">
      <c r="B666" s="337" t="s">
        <v>3773</v>
      </c>
      <c r="C666" s="337"/>
      <c r="D666" s="337" t="s">
        <v>2109</v>
      </c>
      <c r="E666" s="337" t="s">
        <v>3092</v>
      </c>
      <c r="F666" s="338">
        <v>44621</v>
      </c>
      <c r="G666" s="339">
        <v>30000</v>
      </c>
      <c r="H666" s="339">
        <v>0</v>
      </c>
      <c r="I666" s="340" t="s">
        <v>3084</v>
      </c>
      <c r="J666" s="341" t="s">
        <v>3226</v>
      </c>
      <c r="K666" s="342"/>
      <c r="L666" s="342"/>
      <c r="M666" s="342"/>
      <c r="N666" s="339"/>
      <c r="O666" s="339">
        <v>2100000</v>
      </c>
      <c r="P666" s="341" t="s">
        <v>3136</v>
      </c>
      <c r="Q666" s="340" t="s">
        <v>3087</v>
      </c>
    </row>
    <row r="667" spans="2:17">
      <c r="B667" s="337" t="s">
        <v>3774</v>
      </c>
      <c r="C667" s="337"/>
      <c r="D667" s="337" t="s">
        <v>2109</v>
      </c>
      <c r="E667" s="337" t="s">
        <v>3092</v>
      </c>
      <c r="F667" s="338">
        <v>44621</v>
      </c>
      <c r="G667" s="339">
        <v>30000</v>
      </c>
      <c r="H667" s="339">
        <v>0</v>
      </c>
      <c r="I667" s="340" t="s">
        <v>3084</v>
      </c>
      <c r="J667" s="341" t="s">
        <v>3226</v>
      </c>
      <c r="K667" s="342"/>
      <c r="L667" s="342"/>
      <c r="M667" s="342"/>
      <c r="N667" s="339"/>
      <c r="O667" s="339">
        <v>2100000</v>
      </c>
      <c r="P667" s="341" t="s">
        <v>3136</v>
      </c>
      <c r="Q667" s="340" t="s">
        <v>3087</v>
      </c>
    </row>
    <row r="668" spans="2:17">
      <c r="B668" s="337" t="s">
        <v>3775</v>
      </c>
      <c r="C668" s="337"/>
      <c r="D668" s="337" t="s">
        <v>2109</v>
      </c>
      <c r="E668" s="337" t="s">
        <v>3092</v>
      </c>
      <c r="F668" s="338">
        <v>44621</v>
      </c>
      <c r="G668" s="339">
        <v>30000</v>
      </c>
      <c r="H668" s="339">
        <v>0</v>
      </c>
      <c r="I668" s="340" t="s">
        <v>3084</v>
      </c>
      <c r="J668" s="341" t="s">
        <v>3226</v>
      </c>
      <c r="K668" s="342"/>
      <c r="L668" s="342"/>
      <c r="M668" s="342"/>
      <c r="N668" s="339"/>
      <c r="O668" s="339">
        <v>2100000</v>
      </c>
      <c r="P668" s="341" t="s">
        <v>3136</v>
      </c>
      <c r="Q668" s="340" t="s">
        <v>3087</v>
      </c>
    </row>
    <row r="669" spans="2:17">
      <c r="B669" s="337" t="s">
        <v>3776</v>
      </c>
      <c r="C669" s="337"/>
      <c r="D669" s="337" t="s">
        <v>2109</v>
      </c>
      <c r="E669" s="337" t="s">
        <v>3092</v>
      </c>
      <c r="F669" s="338">
        <v>44621</v>
      </c>
      <c r="G669" s="339">
        <v>30000</v>
      </c>
      <c r="H669" s="339">
        <v>0</v>
      </c>
      <c r="I669" s="340" t="s">
        <v>3084</v>
      </c>
      <c r="J669" s="341" t="s">
        <v>3226</v>
      </c>
      <c r="K669" s="342"/>
      <c r="L669" s="342"/>
      <c r="M669" s="342"/>
      <c r="N669" s="339"/>
      <c r="O669" s="339">
        <v>2100000</v>
      </c>
      <c r="P669" s="341" t="s">
        <v>3136</v>
      </c>
      <c r="Q669" s="340" t="s">
        <v>3087</v>
      </c>
    </row>
    <row r="670" spans="2:17">
      <c r="B670" s="337" t="s">
        <v>3777</v>
      </c>
      <c r="C670" s="337"/>
      <c r="D670" s="337" t="s">
        <v>2109</v>
      </c>
      <c r="E670" s="337" t="s">
        <v>3092</v>
      </c>
      <c r="F670" s="338">
        <v>44621</v>
      </c>
      <c r="G670" s="339">
        <v>30000</v>
      </c>
      <c r="H670" s="339">
        <v>0</v>
      </c>
      <c r="I670" s="340" t="s">
        <v>3084</v>
      </c>
      <c r="J670" s="341" t="s">
        <v>3226</v>
      </c>
      <c r="K670" s="342"/>
      <c r="L670" s="342"/>
      <c r="M670" s="342"/>
      <c r="N670" s="339"/>
      <c r="O670" s="339">
        <v>2100000</v>
      </c>
      <c r="P670" s="341" t="s">
        <v>3136</v>
      </c>
      <c r="Q670" s="340" t="s">
        <v>3087</v>
      </c>
    </row>
    <row r="671" spans="2:17">
      <c r="B671" s="337" t="s">
        <v>3778</v>
      </c>
      <c r="C671" s="337"/>
      <c r="D671" s="337" t="s">
        <v>2109</v>
      </c>
      <c r="E671" s="337" t="s">
        <v>3092</v>
      </c>
      <c r="F671" s="338">
        <v>44621</v>
      </c>
      <c r="G671" s="339">
        <v>30000</v>
      </c>
      <c r="H671" s="339">
        <v>0</v>
      </c>
      <c r="I671" s="340" t="s">
        <v>3084</v>
      </c>
      <c r="J671" s="341" t="s">
        <v>3226</v>
      </c>
      <c r="K671" s="342"/>
      <c r="L671" s="342"/>
      <c r="M671" s="342"/>
      <c r="N671" s="339"/>
      <c r="O671" s="339">
        <v>2100000</v>
      </c>
      <c r="P671" s="341" t="s">
        <v>3136</v>
      </c>
      <c r="Q671" s="340" t="s">
        <v>3087</v>
      </c>
    </row>
    <row r="672" spans="2:17">
      <c r="B672" s="337" t="s">
        <v>3779</v>
      </c>
      <c r="C672" s="337"/>
      <c r="D672" s="337" t="s">
        <v>2109</v>
      </c>
      <c r="E672" s="337" t="s">
        <v>3092</v>
      </c>
      <c r="F672" s="338">
        <v>44621</v>
      </c>
      <c r="G672" s="339">
        <v>30000</v>
      </c>
      <c r="H672" s="339">
        <v>0</v>
      </c>
      <c r="I672" s="340" t="s">
        <v>3084</v>
      </c>
      <c r="J672" s="341" t="s">
        <v>3226</v>
      </c>
      <c r="K672" s="342"/>
      <c r="L672" s="342"/>
      <c r="M672" s="342"/>
      <c r="N672" s="339"/>
      <c r="O672" s="339">
        <v>2100000</v>
      </c>
      <c r="P672" s="341" t="s">
        <v>3136</v>
      </c>
      <c r="Q672" s="340" t="s">
        <v>3087</v>
      </c>
    </row>
    <row r="673" spans="2:17">
      <c r="B673" s="337" t="s">
        <v>3780</v>
      </c>
      <c r="C673" s="337"/>
      <c r="D673" s="337" t="s">
        <v>2109</v>
      </c>
      <c r="E673" s="337" t="s">
        <v>3092</v>
      </c>
      <c r="F673" s="338">
        <v>44621</v>
      </c>
      <c r="G673" s="339">
        <v>30000</v>
      </c>
      <c r="H673" s="339">
        <v>0</v>
      </c>
      <c r="I673" s="340" t="s">
        <v>3084</v>
      </c>
      <c r="J673" s="341" t="s">
        <v>3226</v>
      </c>
      <c r="K673" s="342"/>
      <c r="L673" s="342"/>
      <c r="M673" s="342"/>
      <c r="N673" s="339"/>
      <c r="O673" s="339">
        <v>2100000</v>
      </c>
      <c r="P673" s="341" t="s">
        <v>3136</v>
      </c>
      <c r="Q673" s="340" t="s">
        <v>3087</v>
      </c>
    </row>
    <row r="674" spans="2:17">
      <c r="B674" s="337" t="s">
        <v>3781</v>
      </c>
      <c r="C674" s="337"/>
      <c r="D674" s="337" t="s">
        <v>2109</v>
      </c>
      <c r="E674" s="337" t="s">
        <v>3092</v>
      </c>
      <c r="F674" s="338">
        <v>44621</v>
      </c>
      <c r="G674" s="339">
        <v>30000</v>
      </c>
      <c r="H674" s="339">
        <v>0</v>
      </c>
      <c r="I674" s="340" t="s">
        <v>3084</v>
      </c>
      <c r="J674" s="341" t="s">
        <v>3226</v>
      </c>
      <c r="K674" s="342"/>
      <c r="L674" s="342"/>
      <c r="M674" s="342"/>
      <c r="N674" s="339"/>
      <c r="O674" s="339">
        <v>2100000</v>
      </c>
      <c r="P674" s="341" t="s">
        <v>3136</v>
      </c>
      <c r="Q674" s="340" t="s">
        <v>3087</v>
      </c>
    </row>
    <row r="675" spans="2:17">
      <c r="B675" s="337" t="s">
        <v>3782</v>
      </c>
      <c r="C675" s="337"/>
      <c r="D675" s="337" t="s">
        <v>2109</v>
      </c>
      <c r="E675" s="337" t="s">
        <v>3092</v>
      </c>
      <c r="F675" s="338">
        <v>44621</v>
      </c>
      <c r="G675" s="339">
        <v>30000</v>
      </c>
      <c r="H675" s="339">
        <v>0</v>
      </c>
      <c r="I675" s="340" t="s">
        <v>3084</v>
      </c>
      <c r="J675" s="341" t="s">
        <v>3226</v>
      </c>
      <c r="K675" s="342"/>
      <c r="L675" s="342"/>
      <c r="M675" s="342"/>
      <c r="N675" s="339"/>
      <c r="O675" s="339">
        <v>2100000</v>
      </c>
      <c r="P675" s="341" t="s">
        <v>3136</v>
      </c>
      <c r="Q675" s="340" t="s">
        <v>3087</v>
      </c>
    </row>
    <row r="676" spans="2:17">
      <c r="B676" s="337" t="s">
        <v>3783</v>
      </c>
      <c r="C676" s="337"/>
      <c r="D676" s="337" t="s">
        <v>2109</v>
      </c>
      <c r="E676" s="337" t="s">
        <v>3092</v>
      </c>
      <c r="F676" s="338">
        <v>44621</v>
      </c>
      <c r="G676" s="339">
        <v>30000</v>
      </c>
      <c r="H676" s="339">
        <v>0</v>
      </c>
      <c r="I676" s="340" t="s">
        <v>3084</v>
      </c>
      <c r="J676" s="341" t="s">
        <v>3226</v>
      </c>
      <c r="K676" s="342"/>
      <c r="L676" s="342"/>
      <c r="M676" s="342"/>
      <c r="N676" s="339"/>
      <c r="O676" s="339">
        <v>2100000</v>
      </c>
      <c r="P676" s="341" t="s">
        <v>3136</v>
      </c>
      <c r="Q676" s="340" t="s">
        <v>3087</v>
      </c>
    </row>
    <row r="677" spans="2:17">
      <c r="B677" s="337" t="s">
        <v>3784</v>
      </c>
      <c r="C677" s="337"/>
      <c r="D677" s="337" t="s">
        <v>2109</v>
      </c>
      <c r="E677" s="337" t="s">
        <v>3092</v>
      </c>
      <c r="F677" s="338">
        <v>44621</v>
      </c>
      <c r="G677" s="339">
        <v>30000</v>
      </c>
      <c r="H677" s="339">
        <v>0</v>
      </c>
      <c r="I677" s="340" t="s">
        <v>3084</v>
      </c>
      <c r="J677" s="341" t="s">
        <v>3226</v>
      </c>
      <c r="K677" s="342"/>
      <c r="L677" s="342"/>
      <c r="M677" s="342"/>
      <c r="N677" s="339"/>
      <c r="O677" s="339">
        <v>2100000</v>
      </c>
      <c r="P677" s="341" t="s">
        <v>3136</v>
      </c>
      <c r="Q677" s="340" t="s">
        <v>3087</v>
      </c>
    </row>
    <row r="678" spans="2:17">
      <c r="B678" s="337" t="s">
        <v>3785</v>
      </c>
      <c r="C678" s="337"/>
      <c r="D678" s="337" t="s">
        <v>2109</v>
      </c>
      <c r="E678" s="337" t="s">
        <v>3092</v>
      </c>
      <c r="F678" s="338">
        <v>44621</v>
      </c>
      <c r="G678" s="339">
        <v>30000</v>
      </c>
      <c r="H678" s="339">
        <v>0</v>
      </c>
      <c r="I678" s="340" t="s">
        <v>3084</v>
      </c>
      <c r="J678" s="341" t="s">
        <v>3226</v>
      </c>
      <c r="K678" s="342"/>
      <c r="L678" s="342"/>
      <c r="M678" s="342"/>
      <c r="N678" s="339"/>
      <c r="O678" s="339">
        <v>2100000</v>
      </c>
      <c r="P678" s="341" t="s">
        <v>3136</v>
      </c>
      <c r="Q678" s="340" t="s">
        <v>3087</v>
      </c>
    </row>
    <row r="679" spans="2:17">
      <c r="B679" s="337" t="s">
        <v>3786</v>
      </c>
      <c r="C679" s="337"/>
      <c r="D679" s="337" t="s">
        <v>2109</v>
      </c>
      <c r="E679" s="337" t="s">
        <v>3092</v>
      </c>
      <c r="F679" s="338">
        <v>44621</v>
      </c>
      <c r="G679" s="339">
        <v>30000</v>
      </c>
      <c r="H679" s="339">
        <v>0</v>
      </c>
      <c r="I679" s="340" t="s">
        <v>3084</v>
      </c>
      <c r="J679" s="341" t="s">
        <v>3226</v>
      </c>
      <c r="K679" s="342"/>
      <c r="L679" s="342"/>
      <c r="M679" s="342"/>
      <c r="N679" s="339"/>
      <c r="O679" s="339">
        <v>2100000</v>
      </c>
      <c r="P679" s="341" t="s">
        <v>3136</v>
      </c>
      <c r="Q679" s="340" t="s">
        <v>3087</v>
      </c>
    </row>
    <row r="680" spans="2:17">
      <c r="B680" s="337" t="s">
        <v>3787</v>
      </c>
      <c r="C680" s="337"/>
      <c r="D680" s="337" t="s">
        <v>2109</v>
      </c>
      <c r="E680" s="337" t="s">
        <v>3092</v>
      </c>
      <c r="F680" s="338">
        <v>44621</v>
      </c>
      <c r="G680" s="339">
        <v>30000</v>
      </c>
      <c r="H680" s="339">
        <v>0</v>
      </c>
      <c r="I680" s="340" t="s">
        <v>3084</v>
      </c>
      <c r="J680" s="341" t="s">
        <v>3226</v>
      </c>
      <c r="K680" s="342"/>
      <c r="L680" s="342"/>
      <c r="M680" s="342"/>
      <c r="N680" s="339"/>
      <c r="O680" s="339">
        <v>2100000</v>
      </c>
      <c r="P680" s="341" t="s">
        <v>3136</v>
      </c>
      <c r="Q680" s="340" t="s">
        <v>3087</v>
      </c>
    </row>
    <row r="681" spans="2:17">
      <c r="B681" s="337" t="s">
        <v>3788</v>
      </c>
      <c r="C681" s="337"/>
      <c r="D681" s="337" t="s">
        <v>2109</v>
      </c>
      <c r="E681" s="337" t="s">
        <v>3092</v>
      </c>
      <c r="F681" s="338">
        <v>44621</v>
      </c>
      <c r="G681" s="339">
        <v>30000</v>
      </c>
      <c r="H681" s="339">
        <v>0</v>
      </c>
      <c r="I681" s="340" t="s">
        <v>3084</v>
      </c>
      <c r="J681" s="341" t="s">
        <v>3226</v>
      </c>
      <c r="K681" s="342"/>
      <c r="L681" s="342"/>
      <c r="M681" s="342"/>
      <c r="N681" s="339"/>
      <c r="O681" s="339">
        <v>2100000</v>
      </c>
      <c r="P681" s="341" t="s">
        <v>3136</v>
      </c>
      <c r="Q681" s="340" t="s">
        <v>3087</v>
      </c>
    </row>
    <row r="682" spans="2:17">
      <c r="B682" s="337" t="s">
        <v>3789</v>
      </c>
      <c r="C682" s="337"/>
      <c r="D682" s="337" t="s">
        <v>2109</v>
      </c>
      <c r="E682" s="337" t="s">
        <v>3092</v>
      </c>
      <c r="F682" s="338">
        <v>44621</v>
      </c>
      <c r="G682" s="339">
        <v>30000</v>
      </c>
      <c r="H682" s="339">
        <v>0</v>
      </c>
      <c r="I682" s="340" t="s">
        <v>3084</v>
      </c>
      <c r="J682" s="341" t="s">
        <v>3226</v>
      </c>
      <c r="K682" s="342"/>
      <c r="L682" s="342"/>
      <c r="M682" s="342"/>
      <c r="N682" s="339"/>
      <c r="O682" s="339">
        <v>2100000</v>
      </c>
      <c r="P682" s="341" t="s">
        <v>3136</v>
      </c>
      <c r="Q682" s="340" t="s">
        <v>3087</v>
      </c>
    </row>
    <row r="683" spans="2:17">
      <c r="B683" s="337" t="s">
        <v>3790</v>
      </c>
      <c r="C683" s="337"/>
      <c r="D683" s="337" t="s">
        <v>2109</v>
      </c>
      <c r="E683" s="337" t="s">
        <v>3092</v>
      </c>
      <c r="F683" s="338">
        <v>44621</v>
      </c>
      <c r="G683" s="339">
        <v>30000</v>
      </c>
      <c r="H683" s="339">
        <v>0</v>
      </c>
      <c r="I683" s="340" t="s">
        <v>3084</v>
      </c>
      <c r="J683" s="341" t="s">
        <v>3226</v>
      </c>
      <c r="K683" s="342"/>
      <c r="L683" s="342"/>
      <c r="M683" s="342"/>
      <c r="N683" s="339"/>
      <c r="O683" s="339">
        <v>2100000</v>
      </c>
      <c r="P683" s="341" t="s">
        <v>3136</v>
      </c>
      <c r="Q683" s="340" t="s">
        <v>3087</v>
      </c>
    </row>
    <row r="684" spans="2:17">
      <c r="B684" s="337" t="s">
        <v>3791</v>
      </c>
      <c r="C684" s="337"/>
      <c r="D684" s="337" t="s">
        <v>2109</v>
      </c>
      <c r="E684" s="337" t="s">
        <v>3092</v>
      </c>
      <c r="F684" s="338">
        <v>44621</v>
      </c>
      <c r="G684" s="339">
        <v>30000</v>
      </c>
      <c r="H684" s="339">
        <v>0</v>
      </c>
      <c r="I684" s="340" t="s">
        <v>3084</v>
      </c>
      <c r="J684" s="341" t="s">
        <v>3226</v>
      </c>
      <c r="K684" s="342"/>
      <c r="L684" s="342"/>
      <c r="M684" s="342"/>
      <c r="N684" s="339"/>
      <c r="O684" s="339">
        <v>2100000</v>
      </c>
      <c r="P684" s="341" t="s">
        <v>3136</v>
      </c>
      <c r="Q684" s="340" t="s">
        <v>3087</v>
      </c>
    </row>
    <row r="685" spans="2:17">
      <c r="B685" s="337" t="s">
        <v>3792</v>
      </c>
      <c r="C685" s="337"/>
      <c r="D685" s="337" t="s">
        <v>2109</v>
      </c>
      <c r="E685" s="337" t="s">
        <v>3092</v>
      </c>
      <c r="F685" s="338">
        <v>44621</v>
      </c>
      <c r="G685" s="339">
        <v>30000</v>
      </c>
      <c r="H685" s="339">
        <v>0</v>
      </c>
      <c r="I685" s="340" t="s">
        <v>3084</v>
      </c>
      <c r="J685" s="341" t="s">
        <v>3226</v>
      </c>
      <c r="K685" s="342"/>
      <c r="L685" s="342"/>
      <c r="M685" s="342"/>
      <c r="N685" s="339"/>
      <c r="O685" s="339">
        <v>2100000</v>
      </c>
      <c r="P685" s="341" t="s">
        <v>3136</v>
      </c>
      <c r="Q685" s="340" t="s">
        <v>3087</v>
      </c>
    </row>
    <row r="686" spans="2:17">
      <c r="B686" s="337" t="s">
        <v>3793</v>
      </c>
      <c r="C686" s="337"/>
      <c r="D686" s="337" t="s">
        <v>2109</v>
      </c>
      <c r="E686" s="337" t="s">
        <v>3092</v>
      </c>
      <c r="F686" s="338">
        <v>44621</v>
      </c>
      <c r="G686" s="339">
        <v>30000</v>
      </c>
      <c r="H686" s="339">
        <v>0</v>
      </c>
      <c r="I686" s="340" t="s">
        <v>3084</v>
      </c>
      <c r="J686" s="341" t="s">
        <v>3226</v>
      </c>
      <c r="K686" s="342"/>
      <c r="L686" s="342"/>
      <c r="M686" s="342"/>
      <c r="N686" s="339"/>
      <c r="O686" s="339">
        <v>2100000</v>
      </c>
      <c r="P686" s="341" t="s">
        <v>3136</v>
      </c>
      <c r="Q686" s="340" t="s">
        <v>3087</v>
      </c>
    </row>
    <row r="687" spans="2:17">
      <c r="B687" s="337" t="s">
        <v>3794</v>
      </c>
      <c r="C687" s="337"/>
      <c r="D687" s="337" t="s">
        <v>2109</v>
      </c>
      <c r="E687" s="337" t="s">
        <v>3092</v>
      </c>
      <c r="F687" s="338">
        <v>44621</v>
      </c>
      <c r="G687" s="339">
        <v>30000</v>
      </c>
      <c r="H687" s="339">
        <v>0</v>
      </c>
      <c r="I687" s="340" t="s">
        <v>3084</v>
      </c>
      <c r="J687" s="341" t="s">
        <v>3226</v>
      </c>
      <c r="K687" s="342"/>
      <c r="L687" s="342"/>
      <c r="M687" s="342"/>
      <c r="N687" s="339"/>
      <c r="O687" s="339">
        <v>2100000</v>
      </c>
      <c r="P687" s="341" t="s">
        <v>3136</v>
      </c>
      <c r="Q687" s="340" t="s">
        <v>3087</v>
      </c>
    </row>
    <row r="688" spans="2:17">
      <c r="B688" s="337" t="s">
        <v>3795</v>
      </c>
      <c r="C688" s="337"/>
      <c r="D688" s="337" t="s">
        <v>2109</v>
      </c>
      <c r="E688" s="337" t="s">
        <v>3092</v>
      </c>
      <c r="F688" s="338">
        <v>44622</v>
      </c>
      <c r="G688" s="339">
        <v>30000</v>
      </c>
      <c r="H688" s="339">
        <v>0</v>
      </c>
      <c r="I688" s="340" t="s">
        <v>3084</v>
      </c>
      <c r="J688" s="341" t="s">
        <v>3226</v>
      </c>
      <c r="K688" s="342"/>
      <c r="L688" s="342"/>
      <c r="M688" s="342"/>
      <c r="N688" s="339"/>
      <c r="O688" s="339">
        <v>3195000</v>
      </c>
      <c r="P688" s="341" t="s">
        <v>3796</v>
      </c>
      <c r="Q688" s="340" t="s">
        <v>3087</v>
      </c>
    </row>
    <row r="689" spans="2:17">
      <c r="B689" s="337" t="s">
        <v>3797</v>
      </c>
      <c r="C689" s="337"/>
      <c r="D689" s="337" t="s">
        <v>2109</v>
      </c>
      <c r="E689" s="337" t="s">
        <v>3092</v>
      </c>
      <c r="F689" s="338">
        <v>44622</v>
      </c>
      <c r="G689" s="339">
        <v>30000</v>
      </c>
      <c r="H689" s="339">
        <v>0</v>
      </c>
      <c r="I689" s="340" t="s">
        <v>3084</v>
      </c>
      <c r="J689" s="341" t="s">
        <v>3226</v>
      </c>
      <c r="K689" s="342"/>
      <c r="L689" s="342"/>
      <c r="M689" s="342"/>
      <c r="N689" s="339"/>
      <c r="O689" s="339">
        <v>3195000</v>
      </c>
      <c r="P689" s="341" t="s">
        <v>3796</v>
      </c>
      <c r="Q689" s="340" t="s">
        <v>3087</v>
      </c>
    </row>
    <row r="690" spans="2:17">
      <c r="B690" s="337" t="s">
        <v>3798</v>
      </c>
      <c r="C690" s="337"/>
      <c r="D690" s="337" t="s">
        <v>2109</v>
      </c>
      <c r="E690" s="337" t="s">
        <v>3092</v>
      </c>
      <c r="F690" s="338">
        <v>44622</v>
      </c>
      <c r="G690" s="339">
        <v>30000</v>
      </c>
      <c r="H690" s="339">
        <v>0</v>
      </c>
      <c r="I690" s="340" t="s">
        <v>3084</v>
      </c>
      <c r="J690" s="341" t="s">
        <v>3226</v>
      </c>
      <c r="K690" s="342"/>
      <c r="L690" s="342"/>
      <c r="M690" s="342"/>
      <c r="N690" s="339"/>
      <c r="O690" s="339">
        <v>3195000</v>
      </c>
      <c r="P690" s="341" t="s">
        <v>3796</v>
      </c>
      <c r="Q690" s="340" t="s">
        <v>3087</v>
      </c>
    </row>
    <row r="691" spans="2:17">
      <c r="B691" s="337" t="s">
        <v>3799</v>
      </c>
      <c r="C691" s="337"/>
      <c r="D691" s="337" t="s">
        <v>2109</v>
      </c>
      <c r="E691" s="337" t="s">
        <v>3092</v>
      </c>
      <c r="F691" s="338">
        <v>44622</v>
      </c>
      <c r="G691" s="339">
        <v>30000</v>
      </c>
      <c r="H691" s="339">
        <v>0</v>
      </c>
      <c r="I691" s="340" t="s">
        <v>3084</v>
      </c>
      <c r="J691" s="341" t="s">
        <v>3226</v>
      </c>
      <c r="K691" s="342"/>
      <c r="L691" s="342"/>
      <c r="M691" s="342"/>
      <c r="N691" s="339"/>
      <c r="O691" s="339">
        <v>3195000</v>
      </c>
      <c r="P691" s="341" t="s">
        <v>3796</v>
      </c>
      <c r="Q691" s="340" t="s">
        <v>3087</v>
      </c>
    </row>
    <row r="692" spans="2:17">
      <c r="B692" s="337" t="s">
        <v>3800</v>
      </c>
      <c r="C692" s="337"/>
      <c r="D692" s="337" t="s">
        <v>2109</v>
      </c>
      <c r="E692" s="337" t="s">
        <v>3092</v>
      </c>
      <c r="F692" s="338">
        <v>44622</v>
      </c>
      <c r="G692" s="339">
        <v>30000</v>
      </c>
      <c r="H692" s="339">
        <v>0</v>
      </c>
      <c r="I692" s="340" t="s">
        <v>3084</v>
      </c>
      <c r="J692" s="341" t="s">
        <v>3226</v>
      </c>
      <c r="K692" s="342"/>
      <c r="L692" s="342"/>
      <c r="M692" s="342"/>
      <c r="N692" s="339"/>
      <c r="O692" s="339">
        <v>3195000</v>
      </c>
      <c r="P692" s="341" t="s">
        <v>3796</v>
      </c>
      <c r="Q692" s="340" t="s">
        <v>3087</v>
      </c>
    </row>
    <row r="693" spans="2:17">
      <c r="B693" s="337" t="s">
        <v>3801</v>
      </c>
      <c r="C693" s="337"/>
      <c r="D693" s="337" t="s">
        <v>2109</v>
      </c>
      <c r="E693" s="337" t="s">
        <v>3092</v>
      </c>
      <c r="F693" s="338">
        <v>44622</v>
      </c>
      <c r="G693" s="339">
        <v>30000</v>
      </c>
      <c r="H693" s="339">
        <v>0</v>
      </c>
      <c r="I693" s="340" t="s">
        <v>3084</v>
      </c>
      <c r="J693" s="341" t="s">
        <v>3226</v>
      </c>
      <c r="K693" s="342"/>
      <c r="L693" s="342"/>
      <c r="M693" s="342"/>
      <c r="N693" s="339"/>
      <c r="O693" s="339">
        <v>3195000</v>
      </c>
      <c r="P693" s="341" t="s">
        <v>3796</v>
      </c>
      <c r="Q693" s="340" t="s">
        <v>3087</v>
      </c>
    </row>
    <row r="694" spans="2:17">
      <c r="B694" s="337" t="s">
        <v>3802</v>
      </c>
      <c r="C694" s="337"/>
      <c r="D694" s="337" t="s">
        <v>2109</v>
      </c>
      <c r="E694" s="337" t="s">
        <v>3092</v>
      </c>
      <c r="F694" s="338">
        <v>44622</v>
      </c>
      <c r="G694" s="339">
        <v>30000</v>
      </c>
      <c r="H694" s="339">
        <v>0</v>
      </c>
      <c r="I694" s="340" t="s">
        <v>3084</v>
      </c>
      <c r="J694" s="341" t="s">
        <v>3226</v>
      </c>
      <c r="K694" s="342"/>
      <c r="L694" s="342"/>
      <c r="M694" s="342"/>
      <c r="N694" s="339"/>
      <c r="O694" s="339">
        <v>3195000</v>
      </c>
      <c r="P694" s="341" t="s">
        <v>3796</v>
      </c>
      <c r="Q694" s="340" t="s">
        <v>3087</v>
      </c>
    </row>
    <row r="695" spans="2:17">
      <c r="B695" s="337" t="s">
        <v>3803</v>
      </c>
      <c r="C695" s="337"/>
      <c r="D695" s="337" t="s">
        <v>2109</v>
      </c>
      <c r="E695" s="337" t="s">
        <v>3092</v>
      </c>
      <c r="F695" s="338">
        <v>44622</v>
      </c>
      <c r="G695" s="339">
        <v>30000</v>
      </c>
      <c r="H695" s="339">
        <v>0</v>
      </c>
      <c r="I695" s="340" t="s">
        <v>3084</v>
      </c>
      <c r="J695" s="341" t="s">
        <v>3226</v>
      </c>
      <c r="K695" s="342"/>
      <c r="L695" s="342"/>
      <c r="M695" s="342"/>
      <c r="N695" s="339"/>
      <c r="O695" s="339">
        <v>3195000</v>
      </c>
      <c r="P695" s="341" t="s">
        <v>3796</v>
      </c>
      <c r="Q695" s="340" t="s">
        <v>3087</v>
      </c>
    </row>
    <row r="696" spans="2:17">
      <c r="B696" s="337" t="s">
        <v>3804</v>
      </c>
      <c r="C696" s="337"/>
      <c r="D696" s="337" t="s">
        <v>2109</v>
      </c>
      <c r="E696" s="337" t="s">
        <v>3092</v>
      </c>
      <c r="F696" s="338">
        <v>44622</v>
      </c>
      <c r="G696" s="339">
        <v>30000</v>
      </c>
      <c r="H696" s="339">
        <v>0</v>
      </c>
      <c r="I696" s="340" t="s">
        <v>3084</v>
      </c>
      <c r="J696" s="341" t="s">
        <v>3226</v>
      </c>
      <c r="K696" s="342"/>
      <c r="L696" s="342"/>
      <c r="M696" s="342"/>
      <c r="N696" s="339"/>
      <c r="O696" s="339">
        <v>3195000</v>
      </c>
      <c r="P696" s="341" t="s">
        <v>3796</v>
      </c>
      <c r="Q696" s="340" t="s">
        <v>3087</v>
      </c>
    </row>
    <row r="697" spans="2:17">
      <c r="B697" s="337" t="s">
        <v>3805</v>
      </c>
      <c r="C697" s="337"/>
      <c r="D697" s="337" t="s">
        <v>2109</v>
      </c>
      <c r="E697" s="337" t="s">
        <v>3092</v>
      </c>
      <c r="F697" s="338">
        <v>44622</v>
      </c>
      <c r="G697" s="339">
        <v>30000</v>
      </c>
      <c r="H697" s="339">
        <v>0</v>
      </c>
      <c r="I697" s="340" t="s">
        <v>3084</v>
      </c>
      <c r="J697" s="341" t="s">
        <v>3226</v>
      </c>
      <c r="K697" s="342"/>
      <c r="L697" s="342"/>
      <c r="M697" s="342"/>
      <c r="N697" s="339"/>
      <c r="O697" s="339">
        <v>3195000</v>
      </c>
      <c r="P697" s="341" t="s">
        <v>3796</v>
      </c>
      <c r="Q697" s="340" t="s">
        <v>3087</v>
      </c>
    </row>
    <row r="698" spans="2:17">
      <c r="B698" s="337" t="s">
        <v>3806</v>
      </c>
      <c r="C698" s="337"/>
      <c r="D698" s="337" t="s">
        <v>2109</v>
      </c>
      <c r="E698" s="337" t="s">
        <v>3092</v>
      </c>
      <c r="F698" s="338">
        <v>44622</v>
      </c>
      <c r="G698" s="339">
        <v>30000</v>
      </c>
      <c r="H698" s="339">
        <v>0</v>
      </c>
      <c r="I698" s="340" t="s">
        <v>3084</v>
      </c>
      <c r="J698" s="341" t="s">
        <v>3226</v>
      </c>
      <c r="K698" s="342"/>
      <c r="L698" s="342"/>
      <c r="M698" s="342"/>
      <c r="N698" s="339"/>
      <c r="O698" s="339">
        <v>3195000</v>
      </c>
      <c r="P698" s="341" t="s">
        <v>3796</v>
      </c>
      <c r="Q698" s="340" t="s">
        <v>3087</v>
      </c>
    </row>
    <row r="699" spans="2:17">
      <c r="B699" s="337" t="s">
        <v>3807</v>
      </c>
      <c r="C699" s="337"/>
      <c r="D699" s="337" t="s">
        <v>2109</v>
      </c>
      <c r="E699" s="337" t="s">
        <v>3092</v>
      </c>
      <c r="F699" s="338">
        <v>44622</v>
      </c>
      <c r="G699" s="339">
        <v>30000</v>
      </c>
      <c r="H699" s="339">
        <v>0</v>
      </c>
      <c r="I699" s="340" t="s">
        <v>3084</v>
      </c>
      <c r="J699" s="341" t="s">
        <v>3226</v>
      </c>
      <c r="K699" s="342"/>
      <c r="L699" s="342"/>
      <c r="M699" s="342"/>
      <c r="N699" s="339"/>
      <c r="O699" s="339">
        <v>3195000</v>
      </c>
      <c r="P699" s="341" t="s">
        <v>3796</v>
      </c>
      <c r="Q699" s="340" t="s">
        <v>3087</v>
      </c>
    </row>
    <row r="700" spans="2:17">
      <c r="B700" s="337" t="s">
        <v>3808</v>
      </c>
      <c r="C700" s="337"/>
      <c r="D700" s="337" t="s">
        <v>2109</v>
      </c>
      <c r="E700" s="337" t="s">
        <v>3092</v>
      </c>
      <c r="F700" s="338">
        <v>44622</v>
      </c>
      <c r="G700" s="339">
        <v>30000</v>
      </c>
      <c r="H700" s="339">
        <v>0</v>
      </c>
      <c r="I700" s="340" t="s">
        <v>3084</v>
      </c>
      <c r="J700" s="341" t="s">
        <v>3226</v>
      </c>
      <c r="K700" s="342"/>
      <c r="L700" s="342"/>
      <c r="M700" s="342"/>
      <c r="N700" s="339"/>
      <c r="O700" s="339">
        <v>3195000</v>
      </c>
      <c r="P700" s="341" t="s">
        <v>3796</v>
      </c>
      <c r="Q700" s="340" t="s">
        <v>3087</v>
      </c>
    </row>
    <row r="701" spans="2:17">
      <c r="B701" s="337" t="s">
        <v>3809</v>
      </c>
      <c r="C701" s="337"/>
      <c r="D701" s="337" t="s">
        <v>2109</v>
      </c>
      <c r="E701" s="337" t="s">
        <v>3092</v>
      </c>
      <c r="F701" s="338">
        <v>44622</v>
      </c>
      <c r="G701" s="339">
        <v>30000</v>
      </c>
      <c r="H701" s="339">
        <v>0</v>
      </c>
      <c r="I701" s="340" t="s">
        <v>3084</v>
      </c>
      <c r="J701" s="341" t="s">
        <v>3226</v>
      </c>
      <c r="K701" s="342"/>
      <c r="L701" s="342"/>
      <c r="M701" s="342"/>
      <c r="N701" s="339"/>
      <c r="O701" s="339">
        <v>3195000</v>
      </c>
      <c r="P701" s="341" t="s">
        <v>3796</v>
      </c>
      <c r="Q701" s="340" t="s">
        <v>3087</v>
      </c>
    </row>
    <row r="702" spans="2:17">
      <c r="B702" s="337" t="s">
        <v>3810</v>
      </c>
      <c r="C702" s="337"/>
      <c r="D702" s="337" t="s">
        <v>2109</v>
      </c>
      <c r="E702" s="337" t="s">
        <v>3092</v>
      </c>
      <c r="F702" s="338">
        <v>44622</v>
      </c>
      <c r="G702" s="339">
        <v>30000</v>
      </c>
      <c r="H702" s="339">
        <v>0</v>
      </c>
      <c r="I702" s="340" t="s">
        <v>3084</v>
      </c>
      <c r="J702" s="341" t="s">
        <v>3226</v>
      </c>
      <c r="K702" s="342"/>
      <c r="L702" s="342"/>
      <c r="M702" s="342"/>
      <c r="N702" s="339"/>
      <c r="O702" s="339">
        <v>3195000</v>
      </c>
      <c r="P702" s="341" t="s">
        <v>3796</v>
      </c>
      <c r="Q702" s="340" t="s">
        <v>3087</v>
      </c>
    </row>
    <row r="703" spans="2:17">
      <c r="B703" s="337" t="s">
        <v>3811</v>
      </c>
      <c r="C703" s="337"/>
      <c r="D703" s="337" t="s">
        <v>2109</v>
      </c>
      <c r="E703" s="337" t="s">
        <v>3092</v>
      </c>
      <c r="F703" s="338">
        <v>44622</v>
      </c>
      <c r="G703" s="339">
        <v>30000</v>
      </c>
      <c r="H703" s="339">
        <v>0</v>
      </c>
      <c r="I703" s="340" t="s">
        <v>3084</v>
      </c>
      <c r="J703" s="341" t="s">
        <v>3226</v>
      </c>
      <c r="K703" s="342"/>
      <c r="L703" s="342"/>
      <c r="M703" s="342"/>
      <c r="N703" s="339"/>
      <c r="O703" s="339">
        <v>3195000</v>
      </c>
      <c r="P703" s="341" t="s">
        <v>3796</v>
      </c>
      <c r="Q703" s="340" t="s">
        <v>3087</v>
      </c>
    </row>
    <row r="704" spans="2:17">
      <c r="B704" s="337" t="s">
        <v>3812</v>
      </c>
      <c r="C704" s="337"/>
      <c r="D704" s="337" t="s">
        <v>2109</v>
      </c>
      <c r="E704" s="337" t="s">
        <v>3092</v>
      </c>
      <c r="F704" s="338">
        <v>44622</v>
      </c>
      <c r="G704" s="339">
        <v>30000</v>
      </c>
      <c r="H704" s="339">
        <v>0</v>
      </c>
      <c r="I704" s="340" t="s">
        <v>3084</v>
      </c>
      <c r="J704" s="341" t="s">
        <v>3226</v>
      </c>
      <c r="K704" s="342"/>
      <c r="L704" s="342"/>
      <c r="M704" s="342"/>
      <c r="N704" s="339"/>
      <c r="O704" s="339">
        <v>3195000</v>
      </c>
      <c r="P704" s="341" t="s">
        <v>3796</v>
      </c>
      <c r="Q704" s="340" t="s">
        <v>3087</v>
      </c>
    </row>
    <row r="705" spans="2:17">
      <c r="B705" s="337" t="s">
        <v>3813</v>
      </c>
      <c r="C705" s="337"/>
      <c r="D705" s="337" t="s">
        <v>2109</v>
      </c>
      <c r="E705" s="337" t="s">
        <v>3092</v>
      </c>
      <c r="F705" s="338">
        <v>44622</v>
      </c>
      <c r="G705" s="339">
        <v>30000</v>
      </c>
      <c r="H705" s="339">
        <v>0</v>
      </c>
      <c r="I705" s="340" t="s">
        <v>3084</v>
      </c>
      <c r="J705" s="341" t="s">
        <v>3226</v>
      </c>
      <c r="K705" s="342"/>
      <c r="L705" s="342"/>
      <c r="M705" s="342"/>
      <c r="N705" s="339"/>
      <c r="O705" s="339">
        <v>3195000</v>
      </c>
      <c r="P705" s="341" t="s">
        <v>3796</v>
      </c>
      <c r="Q705" s="340" t="s">
        <v>3087</v>
      </c>
    </row>
    <row r="706" spans="2:17">
      <c r="B706" s="337" t="s">
        <v>3814</v>
      </c>
      <c r="C706" s="337"/>
      <c r="D706" s="337" t="s">
        <v>2109</v>
      </c>
      <c r="E706" s="337" t="s">
        <v>3092</v>
      </c>
      <c r="F706" s="338">
        <v>44622</v>
      </c>
      <c r="G706" s="339">
        <v>30000</v>
      </c>
      <c r="H706" s="339">
        <v>0</v>
      </c>
      <c r="I706" s="340" t="s">
        <v>3084</v>
      </c>
      <c r="J706" s="341" t="s">
        <v>3226</v>
      </c>
      <c r="K706" s="342"/>
      <c r="L706" s="342"/>
      <c r="M706" s="342"/>
      <c r="N706" s="339"/>
      <c r="O706" s="339">
        <v>3195000</v>
      </c>
      <c r="P706" s="341" t="s">
        <v>3796</v>
      </c>
      <c r="Q706" s="340" t="s">
        <v>3087</v>
      </c>
    </row>
    <row r="707" spans="2:17">
      <c r="B707" s="337" t="s">
        <v>3815</v>
      </c>
      <c r="C707" s="337"/>
      <c r="D707" s="337" t="s">
        <v>2109</v>
      </c>
      <c r="E707" s="337" t="s">
        <v>3092</v>
      </c>
      <c r="F707" s="338">
        <v>44622</v>
      </c>
      <c r="G707" s="339">
        <v>30000</v>
      </c>
      <c r="H707" s="339">
        <v>0</v>
      </c>
      <c r="I707" s="340" t="s">
        <v>3084</v>
      </c>
      <c r="J707" s="341" t="s">
        <v>3226</v>
      </c>
      <c r="K707" s="342"/>
      <c r="L707" s="342"/>
      <c r="M707" s="342"/>
      <c r="N707" s="339"/>
      <c r="O707" s="339">
        <v>3195000</v>
      </c>
      <c r="P707" s="341" t="s">
        <v>3796</v>
      </c>
      <c r="Q707" s="340" t="s">
        <v>3087</v>
      </c>
    </row>
    <row r="708" spans="2:17">
      <c r="B708" s="337" t="s">
        <v>3816</v>
      </c>
      <c r="C708" s="337"/>
      <c r="D708" s="337" t="s">
        <v>2109</v>
      </c>
      <c r="E708" s="337" t="s">
        <v>3092</v>
      </c>
      <c r="F708" s="338">
        <v>44622</v>
      </c>
      <c r="G708" s="339">
        <v>27000</v>
      </c>
      <c r="H708" s="339">
        <v>0</v>
      </c>
      <c r="I708" s="340" t="s">
        <v>3084</v>
      </c>
      <c r="J708" s="341" t="s">
        <v>3226</v>
      </c>
      <c r="K708" s="342"/>
      <c r="L708" s="342"/>
      <c r="M708" s="342"/>
      <c r="N708" s="339"/>
      <c r="O708" s="339">
        <v>1890000</v>
      </c>
      <c r="P708" s="341" t="s">
        <v>3229</v>
      </c>
      <c r="Q708" s="340" t="s">
        <v>3087</v>
      </c>
    </row>
    <row r="709" spans="2:17">
      <c r="B709" s="337" t="s">
        <v>3817</v>
      </c>
      <c r="C709" s="337"/>
      <c r="D709" s="337" t="s">
        <v>2109</v>
      </c>
      <c r="E709" s="337" t="s">
        <v>3092</v>
      </c>
      <c r="F709" s="338">
        <v>44622</v>
      </c>
      <c r="G709" s="339">
        <v>27000</v>
      </c>
      <c r="H709" s="339">
        <v>0</v>
      </c>
      <c r="I709" s="340" t="s">
        <v>3084</v>
      </c>
      <c r="J709" s="341" t="s">
        <v>3226</v>
      </c>
      <c r="K709" s="342"/>
      <c r="L709" s="342"/>
      <c r="M709" s="342"/>
      <c r="N709" s="339"/>
      <c r="O709" s="339">
        <v>1890000</v>
      </c>
      <c r="P709" s="341" t="s">
        <v>3229</v>
      </c>
      <c r="Q709" s="340" t="s">
        <v>3087</v>
      </c>
    </row>
    <row r="710" spans="2:17">
      <c r="B710" s="337" t="s">
        <v>3818</v>
      </c>
      <c r="C710" s="337"/>
      <c r="D710" s="337" t="s">
        <v>2109</v>
      </c>
      <c r="E710" s="337" t="s">
        <v>3092</v>
      </c>
      <c r="F710" s="338">
        <v>44622</v>
      </c>
      <c r="G710" s="339">
        <v>27000</v>
      </c>
      <c r="H710" s="339">
        <v>0</v>
      </c>
      <c r="I710" s="340" t="s">
        <v>3084</v>
      </c>
      <c r="J710" s="341" t="s">
        <v>3226</v>
      </c>
      <c r="K710" s="342"/>
      <c r="L710" s="342"/>
      <c r="M710" s="342"/>
      <c r="N710" s="339"/>
      <c r="O710" s="339">
        <v>1890000</v>
      </c>
      <c r="P710" s="341" t="s">
        <v>3229</v>
      </c>
      <c r="Q710" s="340" t="s">
        <v>3087</v>
      </c>
    </row>
    <row r="711" spans="2:17">
      <c r="B711" s="337" t="s">
        <v>3819</v>
      </c>
      <c r="C711" s="337"/>
      <c r="D711" s="337" t="s">
        <v>2109</v>
      </c>
      <c r="E711" s="337" t="s">
        <v>3092</v>
      </c>
      <c r="F711" s="338">
        <v>44622</v>
      </c>
      <c r="G711" s="339">
        <v>27000</v>
      </c>
      <c r="H711" s="339">
        <v>0</v>
      </c>
      <c r="I711" s="340" t="s">
        <v>3084</v>
      </c>
      <c r="J711" s="341" t="s">
        <v>3226</v>
      </c>
      <c r="K711" s="342"/>
      <c r="L711" s="342"/>
      <c r="M711" s="342"/>
      <c r="N711" s="339"/>
      <c r="O711" s="339">
        <v>1890000</v>
      </c>
      <c r="P711" s="341" t="s">
        <v>3229</v>
      </c>
      <c r="Q711" s="340" t="s">
        <v>3087</v>
      </c>
    </row>
    <row r="712" spans="2:17">
      <c r="B712" s="337" t="s">
        <v>3820</v>
      </c>
      <c r="C712" s="337"/>
      <c r="D712" s="337" t="s">
        <v>2109</v>
      </c>
      <c r="E712" s="337" t="s">
        <v>3092</v>
      </c>
      <c r="F712" s="338">
        <v>44622</v>
      </c>
      <c r="G712" s="339">
        <v>27000</v>
      </c>
      <c r="H712" s="339">
        <v>0</v>
      </c>
      <c r="I712" s="340" t="s">
        <v>3084</v>
      </c>
      <c r="J712" s="341" t="s">
        <v>3226</v>
      </c>
      <c r="K712" s="342"/>
      <c r="L712" s="342"/>
      <c r="M712" s="342"/>
      <c r="N712" s="339"/>
      <c r="O712" s="339">
        <v>1890000</v>
      </c>
      <c r="P712" s="341" t="s">
        <v>3229</v>
      </c>
      <c r="Q712" s="340" t="s">
        <v>3087</v>
      </c>
    </row>
    <row r="713" spans="2:17">
      <c r="B713" s="337" t="s">
        <v>3821</v>
      </c>
      <c r="C713" s="337"/>
      <c r="D713" s="337" t="s">
        <v>2109</v>
      </c>
      <c r="E713" s="337" t="s">
        <v>3092</v>
      </c>
      <c r="F713" s="338">
        <v>44622</v>
      </c>
      <c r="G713" s="339">
        <v>27000</v>
      </c>
      <c r="H713" s="339">
        <v>0</v>
      </c>
      <c r="I713" s="340" t="s">
        <v>3084</v>
      </c>
      <c r="J713" s="341" t="s">
        <v>3226</v>
      </c>
      <c r="K713" s="342"/>
      <c r="L713" s="342"/>
      <c r="M713" s="342"/>
      <c r="N713" s="339"/>
      <c r="O713" s="339">
        <v>1890000</v>
      </c>
      <c r="P713" s="341" t="s">
        <v>3229</v>
      </c>
      <c r="Q713" s="340" t="s">
        <v>3087</v>
      </c>
    </row>
    <row r="714" spans="2:17">
      <c r="B714" s="337" t="s">
        <v>3822</v>
      </c>
      <c r="C714" s="337"/>
      <c r="D714" s="337" t="s">
        <v>2109</v>
      </c>
      <c r="E714" s="337" t="s">
        <v>3092</v>
      </c>
      <c r="F714" s="338">
        <v>44622</v>
      </c>
      <c r="G714" s="339">
        <v>28000</v>
      </c>
      <c r="H714" s="339">
        <v>0</v>
      </c>
      <c r="I714" s="340" t="s">
        <v>3084</v>
      </c>
      <c r="J714" s="341" t="s">
        <v>3226</v>
      </c>
      <c r="K714" s="342"/>
      <c r="L714" s="342"/>
      <c r="M714" s="342"/>
      <c r="N714" s="339"/>
      <c r="O714" s="339">
        <v>1960000</v>
      </c>
      <c r="P714" s="341" t="s">
        <v>3229</v>
      </c>
      <c r="Q714" s="340" t="s">
        <v>3087</v>
      </c>
    </row>
    <row r="715" spans="2:17">
      <c r="B715" s="337" t="s">
        <v>3823</v>
      </c>
      <c r="C715" s="337"/>
      <c r="D715" s="337" t="s">
        <v>2109</v>
      </c>
      <c r="E715" s="337" t="s">
        <v>3092</v>
      </c>
      <c r="F715" s="338">
        <v>44622</v>
      </c>
      <c r="G715" s="339">
        <v>28000</v>
      </c>
      <c r="H715" s="339">
        <v>0</v>
      </c>
      <c r="I715" s="340" t="s">
        <v>3084</v>
      </c>
      <c r="J715" s="341" t="s">
        <v>3226</v>
      </c>
      <c r="K715" s="342"/>
      <c r="L715" s="342"/>
      <c r="M715" s="342"/>
      <c r="N715" s="339"/>
      <c r="O715" s="339">
        <v>1960000</v>
      </c>
      <c r="P715" s="341" t="s">
        <v>3229</v>
      </c>
      <c r="Q715" s="340" t="s">
        <v>3087</v>
      </c>
    </row>
    <row r="716" spans="2:17">
      <c r="B716" s="337" t="s">
        <v>3824</v>
      </c>
      <c r="C716" s="337"/>
      <c r="D716" s="337" t="s">
        <v>2109</v>
      </c>
      <c r="E716" s="337" t="s">
        <v>3092</v>
      </c>
      <c r="F716" s="338">
        <v>44622</v>
      </c>
      <c r="G716" s="339">
        <v>28000</v>
      </c>
      <c r="H716" s="339">
        <v>0</v>
      </c>
      <c r="I716" s="340" t="s">
        <v>3084</v>
      </c>
      <c r="J716" s="341" t="s">
        <v>3226</v>
      </c>
      <c r="K716" s="342"/>
      <c r="L716" s="342"/>
      <c r="M716" s="342"/>
      <c r="N716" s="339"/>
      <c r="O716" s="339">
        <v>1960000</v>
      </c>
      <c r="P716" s="341" t="s">
        <v>3229</v>
      </c>
      <c r="Q716" s="340" t="s">
        <v>3087</v>
      </c>
    </row>
    <row r="717" spans="2:17">
      <c r="B717" s="337" t="s">
        <v>3825</v>
      </c>
      <c r="C717" s="337"/>
      <c r="D717" s="337" t="s">
        <v>2109</v>
      </c>
      <c r="E717" s="337" t="s">
        <v>3092</v>
      </c>
      <c r="F717" s="338">
        <v>44622</v>
      </c>
      <c r="G717" s="339">
        <v>28000</v>
      </c>
      <c r="H717" s="339">
        <v>0</v>
      </c>
      <c r="I717" s="340" t="s">
        <v>3084</v>
      </c>
      <c r="J717" s="341" t="s">
        <v>3226</v>
      </c>
      <c r="K717" s="342"/>
      <c r="L717" s="342"/>
      <c r="M717" s="342"/>
      <c r="N717" s="339"/>
      <c r="O717" s="339">
        <v>1960000</v>
      </c>
      <c r="P717" s="341" t="s">
        <v>3229</v>
      </c>
      <c r="Q717" s="340" t="s">
        <v>3087</v>
      </c>
    </row>
    <row r="718" spans="2:17">
      <c r="B718" s="337" t="s">
        <v>3826</v>
      </c>
      <c r="C718" s="337"/>
      <c r="D718" s="337" t="s">
        <v>2109</v>
      </c>
      <c r="E718" s="337" t="s">
        <v>3092</v>
      </c>
      <c r="F718" s="338">
        <v>44622</v>
      </c>
      <c r="G718" s="339">
        <v>28000</v>
      </c>
      <c r="H718" s="339">
        <v>0</v>
      </c>
      <c r="I718" s="340" t="s">
        <v>3084</v>
      </c>
      <c r="J718" s="341" t="s">
        <v>3226</v>
      </c>
      <c r="K718" s="342"/>
      <c r="L718" s="342"/>
      <c r="M718" s="342"/>
      <c r="N718" s="339"/>
      <c r="O718" s="339">
        <v>1960000</v>
      </c>
      <c r="P718" s="341" t="s">
        <v>3229</v>
      </c>
      <c r="Q718" s="340" t="s">
        <v>3087</v>
      </c>
    </row>
    <row r="719" spans="2:17">
      <c r="B719" s="337" t="s">
        <v>3827</v>
      </c>
      <c r="C719" s="337"/>
      <c r="D719" s="337" t="s">
        <v>2109</v>
      </c>
      <c r="E719" s="337" t="s">
        <v>3092</v>
      </c>
      <c r="F719" s="338">
        <v>44622</v>
      </c>
      <c r="G719" s="339">
        <v>28000</v>
      </c>
      <c r="H719" s="339">
        <v>0</v>
      </c>
      <c r="I719" s="340" t="s">
        <v>3084</v>
      </c>
      <c r="J719" s="341" t="s">
        <v>3226</v>
      </c>
      <c r="K719" s="342"/>
      <c r="L719" s="342"/>
      <c r="M719" s="342"/>
      <c r="N719" s="339"/>
      <c r="O719" s="339">
        <v>1960000</v>
      </c>
      <c r="P719" s="341" t="s">
        <v>3229</v>
      </c>
      <c r="Q719" s="340" t="s">
        <v>3087</v>
      </c>
    </row>
    <row r="720" spans="2:17">
      <c r="B720" s="337" t="s">
        <v>3828</v>
      </c>
      <c r="C720" s="337"/>
      <c r="D720" s="337" t="s">
        <v>2109</v>
      </c>
      <c r="E720" s="337" t="s">
        <v>3092</v>
      </c>
      <c r="F720" s="338">
        <v>44622</v>
      </c>
      <c r="G720" s="339">
        <v>30000</v>
      </c>
      <c r="H720" s="339">
        <v>0</v>
      </c>
      <c r="I720" s="340" t="s">
        <v>3084</v>
      </c>
      <c r="J720" s="341" t="s">
        <v>3226</v>
      </c>
      <c r="K720" s="342"/>
      <c r="L720" s="342"/>
      <c r="M720" s="342"/>
      <c r="N720" s="339"/>
      <c r="O720" s="339">
        <v>2100000</v>
      </c>
      <c r="P720" s="341" t="s">
        <v>3277</v>
      </c>
      <c r="Q720" s="340" t="s">
        <v>3087</v>
      </c>
    </row>
    <row r="721" spans="2:17">
      <c r="B721" s="337" t="s">
        <v>3829</v>
      </c>
      <c r="C721" s="337"/>
      <c r="D721" s="337" t="s">
        <v>2109</v>
      </c>
      <c r="E721" s="337" t="s">
        <v>3092</v>
      </c>
      <c r="F721" s="338">
        <v>44622</v>
      </c>
      <c r="G721" s="339">
        <v>30000</v>
      </c>
      <c r="H721" s="339">
        <v>0</v>
      </c>
      <c r="I721" s="340" t="s">
        <v>3084</v>
      </c>
      <c r="J721" s="341" t="s">
        <v>3226</v>
      </c>
      <c r="K721" s="342"/>
      <c r="L721" s="342"/>
      <c r="M721" s="342"/>
      <c r="N721" s="339"/>
      <c r="O721" s="339">
        <v>2100000</v>
      </c>
      <c r="P721" s="341" t="s">
        <v>3277</v>
      </c>
      <c r="Q721" s="340" t="s">
        <v>3087</v>
      </c>
    </row>
    <row r="722" spans="2:17">
      <c r="B722" s="337" t="s">
        <v>3830</v>
      </c>
      <c r="C722" s="337"/>
      <c r="D722" s="337" t="s">
        <v>2109</v>
      </c>
      <c r="E722" s="337" t="s">
        <v>3092</v>
      </c>
      <c r="F722" s="338">
        <v>44622</v>
      </c>
      <c r="G722" s="339">
        <v>30000</v>
      </c>
      <c r="H722" s="339">
        <v>0</v>
      </c>
      <c r="I722" s="340" t="s">
        <v>3084</v>
      </c>
      <c r="J722" s="341" t="s">
        <v>3226</v>
      </c>
      <c r="K722" s="342"/>
      <c r="L722" s="342"/>
      <c r="M722" s="342"/>
      <c r="N722" s="339"/>
      <c r="O722" s="339">
        <v>2100000</v>
      </c>
      <c r="P722" s="341" t="s">
        <v>3277</v>
      </c>
      <c r="Q722" s="340" t="s">
        <v>3087</v>
      </c>
    </row>
    <row r="723" spans="2:17">
      <c r="B723" s="337" t="s">
        <v>3831</v>
      </c>
      <c r="C723" s="337"/>
      <c r="D723" s="337" t="s">
        <v>2109</v>
      </c>
      <c r="E723" s="337" t="s">
        <v>3092</v>
      </c>
      <c r="F723" s="338">
        <v>44622</v>
      </c>
      <c r="G723" s="339">
        <v>30000</v>
      </c>
      <c r="H723" s="339">
        <v>0</v>
      </c>
      <c r="I723" s="340" t="s">
        <v>3084</v>
      </c>
      <c r="J723" s="341" t="s">
        <v>3226</v>
      </c>
      <c r="K723" s="342"/>
      <c r="L723" s="342"/>
      <c r="M723" s="342"/>
      <c r="N723" s="339"/>
      <c r="O723" s="339">
        <v>2100000</v>
      </c>
      <c r="P723" s="341" t="s">
        <v>3277</v>
      </c>
      <c r="Q723" s="340" t="s">
        <v>3087</v>
      </c>
    </row>
    <row r="724" spans="2:17">
      <c r="B724" s="337" t="s">
        <v>3832</v>
      </c>
      <c r="C724" s="337"/>
      <c r="D724" s="337" t="s">
        <v>2109</v>
      </c>
      <c r="E724" s="337" t="s">
        <v>3092</v>
      </c>
      <c r="F724" s="338">
        <v>44622</v>
      </c>
      <c r="G724" s="339">
        <v>30000</v>
      </c>
      <c r="H724" s="339">
        <v>0</v>
      </c>
      <c r="I724" s="340" t="s">
        <v>3084</v>
      </c>
      <c r="J724" s="341" t="s">
        <v>3226</v>
      </c>
      <c r="K724" s="342"/>
      <c r="L724" s="342"/>
      <c r="M724" s="342"/>
      <c r="N724" s="339"/>
      <c r="O724" s="339">
        <v>2100000</v>
      </c>
      <c r="P724" s="341" t="s">
        <v>3277</v>
      </c>
      <c r="Q724" s="340" t="s">
        <v>3087</v>
      </c>
    </row>
    <row r="725" spans="2:17">
      <c r="B725" s="337" t="s">
        <v>3833</v>
      </c>
      <c r="C725" s="337"/>
      <c r="D725" s="337" t="s">
        <v>2109</v>
      </c>
      <c r="E725" s="337" t="s">
        <v>3092</v>
      </c>
      <c r="F725" s="338">
        <v>44624</v>
      </c>
      <c r="G725" s="339">
        <v>30000</v>
      </c>
      <c r="H725" s="339">
        <v>0</v>
      </c>
      <c r="I725" s="340" t="s">
        <v>3084</v>
      </c>
      <c r="J725" s="341" t="s">
        <v>3226</v>
      </c>
      <c r="K725" s="342"/>
      <c r="L725" s="342"/>
      <c r="M725" s="342"/>
      <c r="N725" s="339"/>
      <c r="O725" s="339">
        <v>3195000</v>
      </c>
      <c r="P725" s="341" t="s">
        <v>3834</v>
      </c>
      <c r="Q725" s="340" t="s">
        <v>3087</v>
      </c>
    </row>
    <row r="726" spans="2:17">
      <c r="B726" s="337" t="s">
        <v>3835</v>
      </c>
      <c r="C726" s="337"/>
      <c r="D726" s="337" t="s">
        <v>2109</v>
      </c>
      <c r="E726" s="337" t="s">
        <v>3092</v>
      </c>
      <c r="F726" s="338">
        <v>44624</v>
      </c>
      <c r="G726" s="339">
        <v>30000</v>
      </c>
      <c r="H726" s="339">
        <v>0</v>
      </c>
      <c r="I726" s="340" t="s">
        <v>3084</v>
      </c>
      <c r="J726" s="341" t="s">
        <v>3226</v>
      </c>
      <c r="K726" s="342"/>
      <c r="L726" s="342"/>
      <c r="M726" s="342"/>
      <c r="N726" s="339"/>
      <c r="O726" s="339">
        <v>3195000</v>
      </c>
      <c r="P726" s="341" t="s">
        <v>3834</v>
      </c>
      <c r="Q726" s="340" t="s">
        <v>3087</v>
      </c>
    </row>
    <row r="727" spans="2:17">
      <c r="B727" s="337" t="s">
        <v>3836</v>
      </c>
      <c r="C727" s="337"/>
      <c r="D727" s="337" t="s">
        <v>2109</v>
      </c>
      <c r="E727" s="337" t="s">
        <v>3092</v>
      </c>
      <c r="F727" s="338">
        <v>44624</v>
      </c>
      <c r="G727" s="339">
        <v>30000</v>
      </c>
      <c r="H727" s="339">
        <v>0</v>
      </c>
      <c r="I727" s="340" t="s">
        <v>3084</v>
      </c>
      <c r="J727" s="341" t="s">
        <v>3226</v>
      </c>
      <c r="K727" s="342"/>
      <c r="L727" s="342"/>
      <c r="M727" s="342"/>
      <c r="N727" s="339"/>
      <c r="O727" s="339">
        <v>3195000</v>
      </c>
      <c r="P727" s="341" t="s">
        <v>3834</v>
      </c>
      <c r="Q727" s="340" t="s">
        <v>3087</v>
      </c>
    </row>
    <row r="728" spans="2:17">
      <c r="B728" s="337" t="s">
        <v>3837</v>
      </c>
      <c r="C728" s="337"/>
      <c r="D728" s="337" t="s">
        <v>2109</v>
      </c>
      <c r="E728" s="337" t="s">
        <v>3092</v>
      </c>
      <c r="F728" s="338">
        <v>44624</v>
      </c>
      <c r="G728" s="339">
        <v>30000</v>
      </c>
      <c r="H728" s="339">
        <v>0</v>
      </c>
      <c r="I728" s="340" t="s">
        <v>3084</v>
      </c>
      <c r="J728" s="341" t="s">
        <v>3226</v>
      </c>
      <c r="K728" s="342"/>
      <c r="L728" s="342"/>
      <c r="M728" s="342"/>
      <c r="N728" s="339"/>
      <c r="O728" s="339">
        <v>3195000</v>
      </c>
      <c r="P728" s="341" t="s">
        <v>3834</v>
      </c>
      <c r="Q728" s="340" t="s">
        <v>3087</v>
      </c>
    </row>
    <row r="729" spans="2:17">
      <c r="B729" s="337" t="s">
        <v>3838</v>
      </c>
      <c r="C729" s="337"/>
      <c r="D729" s="337" t="s">
        <v>2109</v>
      </c>
      <c r="E729" s="337" t="s">
        <v>3092</v>
      </c>
      <c r="F729" s="338">
        <v>44624</v>
      </c>
      <c r="G729" s="339">
        <v>30000</v>
      </c>
      <c r="H729" s="339">
        <v>0</v>
      </c>
      <c r="I729" s="340" t="s">
        <v>3084</v>
      </c>
      <c r="J729" s="341" t="s">
        <v>3226</v>
      </c>
      <c r="K729" s="342"/>
      <c r="L729" s="342"/>
      <c r="M729" s="342"/>
      <c r="N729" s="339"/>
      <c r="O729" s="339">
        <v>3195000</v>
      </c>
      <c r="P729" s="341" t="s">
        <v>3834</v>
      </c>
      <c r="Q729" s="340" t="s">
        <v>3087</v>
      </c>
    </row>
    <row r="730" spans="2:17">
      <c r="B730" s="337" t="s">
        <v>3839</v>
      </c>
      <c r="C730" s="337"/>
      <c r="D730" s="337" t="s">
        <v>2109</v>
      </c>
      <c r="E730" s="337" t="s">
        <v>3092</v>
      </c>
      <c r="F730" s="338">
        <v>44624</v>
      </c>
      <c r="G730" s="339">
        <v>30000</v>
      </c>
      <c r="H730" s="339">
        <v>0</v>
      </c>
      <c r="I730" s="340" t="s">
        <v>3084</v>
      </c>
      <c r="J730" s="341" t="s">
        <v>3226</v>
      </c>
      <c r="K730" s="342"/>
      <c r="L730" s="342"/>
      <c r="M730" s="342"/>
      <c r="N730" s="339"/>
      <c r="O730" s="339">
        <v>3195000</v>
      </c>
      <c r="P730" s="341" t="s">
        <v>3834</v>
      </c>
      <c r="Q730" s="340" t="s">
        <v>3087</v>
      </c>
    </row>
    <row r="731" spans="2:17">
      <c r="B731" s="337" t="s">
        <v>3840</v>
      </c>
      <c r="C731" s="337"/>
      <c r="D731" s="337" t="s">
        <v>2109</v>
      </c>
      <c r="E731" s="337" t="s">
        <v>3092</v>
      </c>
      <c r="F731" s="338">
        <v>44624</v>
      </c>
      <c r="G731" s="339">
        <v>30000</v>
      </c>
      <c r="H731" s="339">
        <v>0</v>
      </c>
      <c r="I731" s="340" t="s">
        <v>3084</v>
      </c>
      <c r="J731" s="341" t="s">
        <v>3226</v>
      </c>
      <c r="K731" s="342"/>
      <c r="L731" s="342"/>
      <c r="M731" s="342"/>
      <c r="N731" s="339"/>
      <c r="O731" s="339">
        <v>3195000</v>
      </c>
      <c r="P731" s="341" t="s">
        <v>3834</v>
      </c>
      <c r="Q731" s="340" t="s">
        <v>3087</v>
      </c>
    </row>
    <row r="732" spans="2:17">
      <c r="B732" s="337" t="s">
        <v>3841</v>
      </c>
      <c r="C732" s="337"/>
      <c r="D732" s="337" t="s">
        <v>2109</v>
      </c>
      <c r="E732" s="337" t="s">
        <v>3092</v>
      </c>
      <c r="F732" s="338">
        <v>44624</v>
      </c>
      <c r="G732" s="339">
        <v>30000</v>
      </c>
      <c r="H732" s="339">
        <v>0</v>
      </c>
      <c r="I732" s="340" t="s">
        <v>3084</v>
      </c>
      <c r="J732" s="341" t="s">
        <v>3226</v>
      </c>
      <c r="K732" s="342"/>
      <c r="L732" s="342"/>
      <c r="M732" s="342"/>
      <c r="N732" s="339"/>
      <c r="O732" s="339">
        <v>3195000</v>
      </c>
      <c r="P732" s="341" t="s">
        <v>3834</v>
      </c>
      <c r="Q732" s="340" t="s">
        <v>3087</v>
      </c>
    </row>
    <row r="733" spans="2:17">
      <c r="B733" s="337" t="s">
        <v>3842</v>
      </c>
      <c r="C733" s="337"/>
      <c r="D733" s="337" t="s">
        <v>2109</v>
      </c>
      <c r="E733" s="337" t="s">
        <v>3092</v>
      </c>
      <c r="F733" s="338">
        <v>44624</v>
      </c>
      <c r="G733" s="339">
        <v>30000</v>
      </c>
      <c r="H733" s="339">
        <v>0</v>
      </c>
      <c r="I733" s="340" t="s">
        <v>3084</v>
      </c>
      <c r="J733" s="341" t="s">
        <v>3226</v>
      </c>
      <c r="K733" s="342"/>
      <c r="L733" s="342"/>
      <c r="M733" s="342"/>
      <c r="N733" s="339"/>
      <c r="O733" s="339">
        <v>3195000</v>
      </c>
      <c r="P733" s="341" t="s">
        <v>3834</v>
      </c>
      <c r="Q733" s="340" t="s">
        <v>3087</v>
      </c>
    </row>
    <row r="734" spans="2:17">
      <c r="B734" s="337" t="s">
        <v>3843</v>
      </c>
      <c r="C734" s="337"/>
      <c r="D734" s="337" t="s">
        <v>2109</v>
      </c>
      <c r="E734" s="337" t="s">
        <v>3092</v>
      </c>
      <c r="F734" s="338">
        <v>44624</v>
      </c>
      <c r="G734" s="339">
        <v>30000</v>
      </c>
      <c r="H734" s="339">
        <v>0</v>
      </c>
      <c r="I734" s="340" t="s">
        <v>3084</v>
      </c>
      <c r="J734" s="341" t="s">
        <v>3226</v>
      </c>
      <c r="K734" s="342"/>
      <c r="L734" s="342"/>
      <c r="M734" s="342"/>
      <c r="N734" s="339"/>
      <c r="O734" s="339">
        <v>3195000</v>
      </c>
      <c r="P734" s="341" t="s">
        <v>3834</v>
      </c>
      <c r="Q734" s="340" t="s">
        <v>3087</v>
      </c>
    </row>
    <row r="735" spans="2:17">
      <c r="B735" s="337" t="s">
        <v>3844</v>
      </c>
      <c r="C735" s="337"/>
      <c r="D735" s="337" t="s">
        <v>2109</v>
      </c>
      <c r="E735" s="337" t="s">
        <v>3092</v>
      </c>
      <c r="F735" s="338">
        <v>44624</v>
      </c>
      <c r="G735" s="339">
        <v>30000</v>
      </c>
      <c r="H735" s="339">
        <v>0</v>
      </c>
      <c r="I735" s="340" t="s">
        <v>3084</v>
      </c>
      <c r="J735" s="341" t="s">
        <v>3226</v>
      </c>
      <c r="K735" s="342"/>
      <c r="L735" s="342"/>
      <c r="M735" s="342"/>
      <c r="N735" s="339"/>
      <c r="O735" s="339">
        <v>3195000</v>
      </c>
      <c r="P735" s="341" t="s">
        <v>3834</v>
      </c>
      <c r="Q735" s="340" t="s">
        <v>3087</v>
      </c>
    </row>
    <row r="736" spans="2:17">
      <c r="B736" s="337" t="s">
        <v>3845</v>
      </c>
      <c r="C736" s="337"/>
      <c r="D736" s="337" t="s">
        <v>2109</v>
      </c>
      <c r="E736" s="337" t="s">
        <v>3092</v>
      </c>
      <c r="F736" s="338">
        <v>44624</v>
      </c>
      <c r="G736" s="339">
        <v>30000</v>
      </c>
      <c r="H736" s="339">
        <v>0</v>
      </c>
      <c r="I736" s="340" t="s">
        <v>3084</v>
      </c>
      <c r="J736" s="341" t="s">
        <v>3226</v>
      </c>
      <c r="K736" s="342"/>
      <c r="L736" s="342"/>
      <c r="M736" s="342"/>
      <c r="N736" s="339"/>
      <c r="O736" s="339">
        <v>3195000</v>
      </c>
      <c r="P736" s="341" t="s">
        <v>3834</v>
      </c>
      <c r="Q736" s="340" t="s">
        <v>3087</v>
      </c>
    </row>
    <row r="737" spans="2:17">
      <c r="B737" s="337" t="s">
        <v>3846</v>
      </c>
      <c r="C737" s="337"/>
      <c r="D737" s="337" t="s">
        <v>2109</v>
      </c>
      <c r="E737" s="337" t="s">
        <v>3092</v>
      </c>
      <c r="F737" s="338">
        <v>44624</v>
      </c>
      <c r="G737" s="339">
        <v>30000</v>
      </c>
      <c r="H737" s="339">
        <v>0</v>
      </c>
      <c r="I737" s="340" t="s">
        <v>3084</v>
      </c>
      <c r="J737" s="341" t="s">
        <v>3226</v>
      </c>
      <c r="K737" s="342"/>
      <c r="L737" s="342"/>
      <c r="M737" s="342"/>
      <c r="N737" s="339"/>
      <c r="O737" s="339">
        <v>3195000</v>
      </c>
      <c r="P737" s="341" t="s">
        <v>3834</v>
      </c>
      <c r="Q737" s="340" t="s">
        <v>3087</v>
      </c>
    </row>
    <row r="738" spans="2:17">
      <c r="B738" s="337" t="s">
        <v>3847</v>
      </c>
      <c r="C738" s="337"/>
      <c r="D738" s="337" t="s">
        <v>2109</v>
      </c>
      <c r="E738" s="337" t="s">
        <v>3092</v>
      </c>
      <c r="F738" s="338">
        <v>44624</v>
      </c>
      <c r="G738" s="339">
        <v>30000</v>
      </c>
      <c r="H738" s="339">
        <v>0</v>
      </c>
      <c r="I738" s="340" t="s">
        <v>3084</v>
      </c>
      <c r="J738" s="341" t="s">
        <v>3226</v>
      </c>
      <c r="K738" s="342"/>
      <c r="L738" s="342"/>
      <c r="M738" s="342"/>
      <c r="N738" s="339"/>
      <c r="O738" s="339">
        <v>3195000</v>
      </c>
      <c r="P738" s="341" t="s">
        <v>3834</v>
      </c>
      <c r="Q738" s="340" t="s">
        <v>3087</v>
      </c>
    </row>
    <row r="739" spans="2:17">
      <c r="B739" s="337" t="s">
        <v>3848</v>
      </c>
      <c r="C739" s="337"/>
      <c r="D739" s="337" t="s">
        <v>2109</v>
      </c>
      <c r="E739" s="337" t="s">
        <v>3092</v>
      </c>
      <c r="F739" s="338">
        <v>44624</v>
      </c>
      <c r="G739" s="339">
        <v>30000</v>
      </c>
      <c r="H739" s="339">
        <v>0</v>
      </c>
      <c r="I739" s="340" t="s">
        <v>3084</v>
      </c>
      <c r="J739" s="341" t="s">
        <v>3226</v>
      </c>
      <c r="K739" s="342"/>
      <c r="L739" s="342"/>
      <c r="M739" s="342"/>
      <c r="N739" s="339"/>
      <c r="O739" s="339">
        <v>3195000</v>
      </c>
      <c r="P739" s="341" t="s">
        <v>3834</v>
      </c>
      <c r="Q739" s="340" t="s">
        <v>3087</v>
      </c>
    </row>
    <row r="740" spans="2:17">
      <c r="B740" s="337" t="s">
        <v>3849</v>
      </c>
      <c r="C740" s="337"/>
      <c r="D740" s="337" t="s">
        <v>2109</v>
      </c>
      <c r="E740" s="337" t="s">
        <v>3092</v>
      </c>
      <c r="F740" s="338">
        <v>44624</v>
      </c>
      <c r="G740" s="339">
        <v>30000</v>
      </c>
      <c r="H740" s="339">
        <v>0</v>
      </c>
      <c r="I740" s="340" t="s">
        <v>3084</v>
      </c>
      <c r="J740" s="341" t="s">
        <v>3226</v>
      </c>
      <c r="K740" s="342"/>
      <c r="L740" s="342"/>
      <c r="M740" s="342"/>
      <c r="N740" s="339"/>
      <c r="O740" s="339">
        <v>3195000</v>
      </c>
      <c r="P740" s="341" t="s">
        <v>3834</v>
      </c>
      <c r="Q740" s="340" t="s">
        <v>3087</v>
      </c>
    </row>
    <row r="741" spans="2:17">
      <c r="B741" s="337" t="s">
        <v>3850</v>
      </c>
      <c r="C741" s="337"/>
      <c r="D741" s="337" t="s">
        <v>2109</v>
      </c>
      <c r="E741" s="337" t="s">
        <v>3092</v>
      </c>
      <c r="F741" s="338">
        <v>44624</v>
      </c>
      <c r="G741" s="339">
        <v>30000</v>
      </c>
      <c r="H741" s="339">
        <v>0</v>
      </c>
      <c r="I741" s="340" t="s">
        <v>3084</v>
      </c>
      <c r="J741" s="341" t="s">
        <v>3226</v>
      </c>
      <c r="K741" s="342"/>
      <c r="L741" s="342"/>
      <c r="M741" s="342"/>
      <c r="N741" s="339"/>
      <c r="O741" s="339">
        <v>3195000</v>
      </c>
      <c r="P741" s="341" t="s">
        <v>3834</v>
      </c>
      <c r="Q741" s="340" t="s">
        <v>3087</v>
      </c>
    </row>
    <row r="742" spans="2:17">
      <c r="B742" s="337" t="s">
        <v>3851</v>
      </c>
      <c r="C742" s="337"/>
      <c r="D742" s="337" t="s">
        <v>2109</v>
      </c>
      <c r="E742" s="337" t="s">
        <v>3092</v>
      </c>
      <c r="F742" s="338">
        <v>44624</v>
      </c>
      <c r="G742" s="339">
        <v>30000</v>
      </c>
      <c r="H742" s="339">
        <v>0</v>
      </c>
      <c r="I742" s="340" t="s">
        <v>3084</v>
      </c>
      <c r="J742" s="341" t="s">
        <v>3226</v>
      </c>
      <c r="K742" s="342"/>
      <c r="L742" s="342"/>
      <c r="M742" s="342"/>
      <c r="N742" s="339"/>
      <c r="O742" s="339">
        <v>3195000</v>
      </c>
      <c r="P742" s="341" t="s">
        <v>3834</v>
      </c>
      <c r="Q742" s="340" t="s">
        <v>3087</v>
      </c>
    </row>
    <row r="743" spans="2:17">
      <c r="B743" s="337" t="s">
        <v>3852</v>
      </c>
      <c r="C743" s="337"/>
      <c r="D743" s="337" t="s">
        <v>2109</v>
      </c>
      <c r="E743" s="337" t="s">
        <v>3092</v>
      </c>
      <c r="F743" s="338">
        <v>44624</v>
      </c>
      <c r="G743" s="339">
        <v>30000</v>
      </c>
      <c r="H743" s="339">
        <v>0</v>
      </c>
      <c r="I743" s="340" t="s">
        <v>3084</v>
      </c>
      <c r="J743" s="341" t="s">
        <v>3226</v>
      </c>
      <c r="K743" s="342"/>
      <c r="L743" s="342"/>
      <c r="M743" s="342"/>
      <c r="N743" s="339"/>
      <c r="O743" s="339">
        <v>3195000</v>
      </c>
      <c r="P743" s="341" t="s">
        <v>3834</v>
      </c>
      <c r="Q743" s="340" t="s">
        <v>3087</v>
      </c>
    </row>
    <row r="744" spans="2:17">
      <c r="B744" s="337" t="s">
        <v>3853</v>
      </c>
      <c r="C744" s="337"/>
      <c r="D744" s="337" t="s">
        <v>2109</v>
      </c>
      <c r="E744" s="337" t="s">
        <v>3092</v>
      </c>
      <c r="F744" s="338">
        <v>44624</v>
      </c>
      <c r="G744" s="339">
        <v>30000</v>
      </c>
      <c r="H744" s="339">
        <v>0</v>
      </c>
      <c r="I744" s="340" t="s">
        <v>3084</v>
      </c>
      <c r="J744" s="341" t="s">
        <v>3226</v>
      </c>
      <c r="K744" s="342"/>
      <c r="L744" s="342"/>
      <c r="M744" s="342"/>
      <c r="N744" s="339"/>
      <c r="O744" s="339">
        <v>3195000</v>
      </c>
      <c r="P744" s="341" t="s">
        <v>3834</v>
      </c>
      <c r="Q744" s="340" t="s">
        <v>3087</v>
      </c>
    </row>
    <row r="745" spans="2:17">
      <c r="B745" s="337" t="s">
        <v>3854</v>
      </c>
      <c r="C745" s="337"/>
      <c r="D745" s="337" t="s">
        <v>2109</v>
      </c>
      <c r="E745" s="337" t="s">
        <v>3092</v>
      </c>
      <c r="F745" s="338">
        <v>44624</v>
      </c>
      <c r="G745" s="339">
        <v>30000</v>
      </c>
      <c r="H745" s="339">
        <v>0</v>
      </c>
      <c r="I745" s="340" t="s">
        <v>3084</v>
      </c>
      <c r="J745" s="341" t="s">
        <v>3226</v>
      </c>
      <c r="K745" s="342"/>
      <c r="L745" s="342"/>
      <c r="M745" s="342"/>
      <c r="N745" s="339"/>
      <c r="O745" s="339">
        <v>3195000</v>
      </c>
      <c r="P745" s="341" t="s">
        <v>3834</v>
      </c>
      <c r="Q745" s="340" t="s">
        <v>3087</v>
      </c>
    </row>
    <row r="746" spans="2:17">
      <c r="B746" s="337" t="s">
        <v>3855</v>
      </c>
      <c r="C746" s="337"/>
      <c r="D746" s="337" t="s">
        <v>2109</v>
      </c>
      <c r="E746" s="337" t="s">
        <v>3092</v>
      </c>
      <c r="F746" s="338">
        <v>44624</v>
      </c>
      <c r="G746" s="339">
        <v>30000</v>
      </c>
      <c r="H746" s="339">
        <v>0</v>
      </c>
      <c r="I746" s="340" t="s">
        <v>3084</v>
      </c>
      <c r="J746" s="341" t="s">
        <v>3226</v>
      </c>
      <c r="K746" s="342"/>
      <c r="L746" s="342"/>
      <c r="M746" s="342"/>
      <c r="N746" s="339"/>
      <c r="O746" s="339">
        <v>3195000</v>
      </c>
      <c r="P746" s="341" t="s">
        <v>3834</v>
      </c>
      <c r="Q746" s="340" t="s">
        <v>3087</v>
      </c>
    </row>
    <row r="747" spans="2:17">
      <c r="B747" s="337" t="s">
        <v>3856</v>
      </c>
      <c r="C747" s="337"/>
      <c r="D747" s="337" t="s">
        <v>2109</v>
      </c>
      <c r="E747" s="337" t="s">
        <v>3092</v>
      </c>
      <c r="F747" s="338">
        <v>44624</v>
      </c>
      <c r="G747" s="339">
        <v>30000</v>
      </c>
      <c r="H747" s="339">
        <v>0</v>
      </c>
      <c r="I747" s="340" t="s">
        <v>3084</v>
      </c>
      <c r="J747" s="341" t="s">
        <v>3226</v>
      </c>
      <c r="K747" s="342"/>
      <c r="L747" s="342"/>
      <c r="M747" s="342"/>
      <c r="N747" s="339"/>
      <c r="O747" s="339">
        <v>3195000</v>
      </c>
      <c r="P747" s="341" t="s">
        <v>3834</v>
      </c>
      <c r="Q747" s="340" t="s">
        <v>3087</v>
      </c>
    </row>
    <row r="748" spans="2:17">
      <c r="B748" s="337" t="s">
        <v>3857</v>
      </c>
      <c r="C748" s="337"/>
      <c r="D748" s="337" t="s">
        <v>2109</v>
      </c>
      <c r="E748" s="337" t="s">
        <v>3092</v>
      </c>
      <c r="F748" s="338">
        <v>44624</v>
      </c>
      <c r="G748" s="339">
        <v>30000</v>
      </c>
      <c r="H748" s="339">
        <v>0</v>
      </c>
      <c r="I748" s="340" t="s">
        <v>3084</v>
      </c>
      <c r="J748" s="341" t="s">
        <v>3226</v>
      </c>
      <c r="K748" s="342"/>
      <c r="L748" s="342"/>
      <c r="M748" s="342"/>
      <c r="N748" s="339"/>
      <c r="O748" s="339">
        <v>3195000</v>
      </c>
      <c r="P748" s="341" t="s">
        <v>3834</v>
      </c>
      <c r="Q748" s="340" t="s">
        <v>3087</v>
      </c>
    </row>
    <row r="749" spans="2:17">
      <c r="B749" s="337" t="s">
        <v>3858</v>
      </c>
      <c r="C749" s="337"/>
      <c r="D749" s="337" t="s">
        <v>2109</v>
      </c>
      <c r="E749" s="337" t="s">
        <v>3092</v>
      </c>
      <c r="F749" s="338">
        <v>44624</v>
      </c>
      <c r="G749" s="339">
        <v>30000</v>
      </c>
      <c r="H749" s="339">
        <v>0</v>
      </c>
      <c r="I749" s="340" t="s">
        <v>3084</v>
      </c>
      <c r="J749" s="341" t="s">
        <v>3226</v>
      </c>
      <c r="K749" s="342"/>
      <c r="L749" s="342"/>
      <c r="M749" s="342"/>
      <c r="N749" s="339"/>
      <c r="O749" s="339">
        <v>3195000</v>
      </c>
      <c r="P749" s="341" t="s">
        <v>3834</v>
      </c>
      <c r="Q749" s="340" t="s">
        <v>3087</v>
      </c>
    </row>
    <row r="750" spans="2:17">
      <c r="B750" s="337" t="s">
        <v>3859</v>
      </c>
      <c r="C750" s="337"/>
      <c r="D750" s="337" t="s">
        <v>2109</v>
      </c>
      <c r="E750" s="337" t="s">
        <v>3092</v>
      </c>
      <c r="F750" s="338">
        <v>44624</v>
      </c>
      <c r="G750" s="339">
        <v>30000</v>
      </c>
      <c r="H750" s="339">
        <v>0</v>
      </c>
      <c r="I750" s="340" t="s">
        <v>3084</v>
      </c>
      <c r="J750" s="341" t="s">
        <v>3226</v>
      </c>
      <c r="K750" s="342"/>
      <c r="L750" s="342"/>
      <c r="M750" s="342"/>
      <c r="N750" s="339"/>
      <c r="O750" s="339">
        <v>3195000</v>
      </c>
      <c r="P750" s="341" t="s">
        <v>3834</v>
      </c>
      <c r="Q750" s="340" t="s">
        <v>3087</v>
      </c>
    </row>
    <row r="751" spans="2:17">
      <c r="B751" s="337" t="s">
        <v>3860</v>
      </c>
      <c r="C751" s="337"/>
      <c r="D751" s="337" t="s">
        <v>2109</v>
      </c>
      <c r="E751" s="337" t="s">
        <v>3092</v>
      </c>
      <c r="F751" s="338">
        <v>44624</v>
      </c>
      <c r="G751" s="339">
        <v>30000</v>
      </c>
      <c r="H751" s="339">
        <v>0</v>
      </c>
      <c r="I751" s="340" t="s">
        <v>3084</v>
      </c>
      <c r="J751" s="341" t="s">
        <v>3226</v>
      </c>
      <c r="K751" s="342"/>
      <c r="L751" s="342"/>
      <c r="M751" s="342"/>
      <c r="N751" s="339"/>
      <c r="O751" s="339">
        <v>3195000</v>
      </c>
      <c r="P751" s="341" t="s">
        <v>3834</v>
      </c>
      <c r="Q751" s="340" t="s">
        <v>3087</v>
      </c>
    </row>
    <row r="752" spans="2:17">
      <c r="B752" s="337" t="s">
        <v>3861</v>
      </c>
      <c r="C752" s="337"/>
      <c r="D752" s="337" t="s">
        <v>2109</v>
      </c>
      <c r="E752" s="337" t="s">
        <v>3092</v>
      </c>
      <c r="F752" s="338">
        <v>44624</v>
      </c>
      <c r="G752" s="339">
        <v>30000</v>
      </c>
      <c r="H752" s="339">
        <v>0</v>
      </c>
      <c r="I752" s="340" t="s">
        <v>3084</v>
      </c>
      <c r="J752" s="341" t="s">
        <v>3226</v>
      </c>
      <c r="K752" s="342"/>
      <c r="L752" s="342"/>
      <c r="M752" s="342"/>
      <c r="N752" s="339"/>
      <c r="O752" s="339">
        <v>3195000</v>
      </c>
      <c r="P752" s="341" t="s">
        <v>3834</v>
      </c>
      <c r="Q752" s="340" t="s">
        <v>3087</v>
      </c>
    </row>
    <row r="753" spans="2:17">
      <c r="B753" s="337" t="s">
        <v>3862</v>
      </c>
      <c r="C753" s="337"/>
      <c r="D753" s="337" t="s">
        <v>2109</v>
      </c>
      <c r="E753" s="337" t="s">
        <v>3092</v>
      </c>
      <c r="F753" s="338">
        <v>44624</v>
      </c>
      <c r="G753" s="339">
        <v>30000</v>
      </c>
      <c r="H753" s="339">
        <v>0</v>
      </c>
      <c r="I753" s="340" t="s">
        <v>3084</v>
      </c>
      <c r="J753" s="341" t="s">
        <v>3226</v>
      </c>
      <c r="K753" s="342"/>
      <c r="L753" s="342"/>
      <c r="M753" s="342"/>
      <c r="N753" s="339"/>
      <c r="O753" s="339">
        <v>3195000</v>
      </c>
      <c r="P753" s="341" t="s">
        <v>3834</v>
      </c>
      <c r="Q753" s="340" t="s">
        <v>3087</v>
      </c>
    </row>
    <row r="754" spans="2:17">
      <c r="B754" s="337" t="s">
        <v>3863</v>
      </c>
      <c r="C754" s="337"/>
      <c r="D754" s="337" t="s">
        <v>2109</v>
      </c>
      <c r="E754" s="337" t="s">
        <v>3092</v>
      </c>
      <c r="F754" s="338">
        <v>44624</v>
      </c>
      <c r="G754" s="339">
        <v>30000</v>
      </c>
      <c r="H754" s="339">
        <v>0</v>
      </c>
      <c r="I754" s="340" t="s">
        <v>3084</v>
      </c>
      <c r="J754" s="341" t="s">
        <v>3226</v>
      </c>
      <c r="K754" s="342"/>
      <c r="L754" s="342"/>
      <c r="M754" s="342"/>
      <c r="N754" s="339"/>
      <c r="O754" s="339">
        <v>3195000</v>
      </c>
      <c r="P754" s="341" t="s">
        <v>3834</v>
      </c>
      <c r="Q754" s="340" t="s">
        <v>3087</v>
      </c>
    </row>
    <row r="755" spans="2:17">
      <c r="B755" s="337" t="s">
        <v>3864</v>
      </c>
      <c r="C755" s="337"/>
      <c r="D755" s="337" t="s">
        <v>2109</v>
      </c>
      <c r="E755" s="337" t="s">
        <v>3092</v>
      </c>
      <c r="F755" s="338">
        <v>44624</v>
      </c>
      <c r="G755" s="339">
        <v>30000</v>
      </c>
      <c r="H755" s="339">
        <v>0</v>
      </c>
      <c r="I755" s="340" t="s">
        <v>3084</v>
      </c>
      <c r="J755" s="341" t="s">
        <v>3226</v>
      </c>
      <c r="K755" s="342"/>
      <c r="L755" s="342"/>
      <c r="M755" s="342"/>
      <c r="N755" s="339"/>
      <c r="O755" s="339">
        <v>3195000</v>
      </c>
      <c r="P755" s="341" t="s">
        <v>3834</v>
      </c>
      <c r="Q755" s="340" t="s">
        <v>3087</v>
      </c>
    </row>
    <row r="756" spans="2:17">
      <c r="B756" s="337" t="s">
        <v>3865</v>
      </c>
      <c r="C756" s="337"/>
      <c r="D756" s="337" t="s">
        <v>2109</v>
      </c>
      <c r="E756" s="337" t="s">
        <v>3092</v>
      </c>
      <c r="F756" s="338">
        <v>44624</v>
      </c>
      <c r="G756" s="339">
        <v>30000</v>
      </c>
      <c r="H756" s="339">
        <v>0</v>
      </c>
      <c r="I756" s="340" t="s">
        <v>3084</v>
      </c>
      <c r="J756" s="341" t="s">
        <v>3226</v>
      </c>
      <c r="K756" s="342"/>
      <c r="L756" s="342"/>
      <c r="M756" s="342"/>
      <c r="N756" s="339"/>
      <c r="O756" s="339">
        <v>3195000</v>
      </c>
      <c r="P756" s="341" t="s">
        <v>3834</v>
      </c>
      <c r="Q756" s="340" t="s">
        <v>3087</v>
      </c>
    </row>
    <row r="757" spans="2:17">
      <c r="B757" s="337" t="s">
        <v>3866</v>
      </c>
      <c r="C757" s="337"/>
      <c r="D757" s="337" t="s">
        <v>2109</v>
      </c>
      <c r="E757" s="337" t="s">
        <v>3092</v>
      </c>
      <c r="F757" s="338">
        <v>44624</v>
      </c>
      <c r="G757" s="339">
        <v>30000</v>
      </c>
      <c r="H757" s="339">
        <v>0</v>
      </c>
      <c r="I757" s="340" t="s">
        <v>3084</v>
      </c>
      <c r="J757" s="341" t="s">
        <v>3226</v>
      </c>
      <c r="K757" s="342"/>
      <c r="L757" s="342"/>
      <c r="M757" s="342"/>
      <c r="N757" s="339"/>
      <c r="O757" s="339">
        <v>3195000</v>
      </c>
      <c r="P757" s="341" t="s">
        <v>3834</v>
      </c>
      <c r="Q757" s="340" t="s">
        <v>3087</v>
      </c>
    </row>
    <row r="758" spans="2:17">
      <c r="B758" s="337" t="s">
        <v>3867</v>
      </c>
      <c r="C758" s="337"/>
      <c r="D758" s="337" t="s">
        <v>2109</v>
      </c>
      <c r="E758" s="337" t="s">
        <v>3092</v>
      </c>
      <c r="F758" s="338">
        <v>44624</v>
      </c>
      <c r="G758" s="339">
        <v>10000</v>
      </c>
      <c r="H758" s="339">
        <v>0</v>
      </c>
      <c r="I758" s="340" t="s">
        <v>3084</v>
      </c>
      <c r="J758" s="341" t="s">
        <v>3226</v>
      </c>
      <c r="K758" s="342"/>
      <c r="L758" s="342"/>
      <c r="M758" s="342"/>
      <c r="N758" s="339"/>
      <c r="O758" s="339">
        <v>1065000</v>
      </c>
      <c r="P758" s="341" t="s">
        <v>3834</v>
      </c>
      <c r="Q758" s="340" t="s">
        <v>3087</v>
      </c>
    </row>
    <row r="759" spans="2:17">
      <c r="B759" s="337" t="s">
        <v>3868</v>
      </c>
      <c r="C759" s="337"/>
      <c r="D759" s="337" t="s">
        <v>2109</v>
      </c>
      <c r="E759" s="337" t="s">
        <v>3092</v>
      </c>
      <c r="F759" s="338">
        <v>44627</v>
      </c>
      <c r="G759" s="339">
        <v>30000</v>
      </c>
      <c r="H759" s="339">
        <v>0</v>
      </c>
      <c r="I759" s="340" t="s">
        <v>3084</v>
      </c>
      <c r="J759" s="341" t="s">
        <v>3226</v>
      </c>
      <c r="K759" s="342"/>
      <c r="L759" s="342"/>
      <c r="M759" s="342"/>
      <c r="N759" s="339"/>
      <c r="O759" s="339">
        <v>2100000</v>
      </c>
      <c r="P759" s="341" t="s">
        <v>3571</v>
      </c>
      <c r="Q759" s="340" t="s">
        <v>3087</v>
      </c>
    </row>
    <row r="760" spans="2:17">
      <c r="B760" s="337" t="s">
        <v>3869</v>
      </c>
      <c r="C760" s="337"/>
      <c r="D760" s="337" t="s">
        <v>2109</v>
      </c>
      <c r="E760" s="337" t="s">
        <v>3092</v>
      </c>
      <c r="F760" s="338">
        <v>44627</v>
      </c>
      <c r="G760" s="339">
        <v>30000</v>
      </c>
      <c r="H760" s="339">
        <v>0</v>
      </c>
      <c r="I760" s="340" t="s">
        <v>3084</v>
      </c>
      <c r="J760" s="341" t="s">
        <v>3226</v>
      </c>
      <c r="K760" s="342"/>
      <c r="L760" s="342"/>
      <c r="M760" s="342"/>
      <c r="N760" s="339"/>
      <c r="O760" s="339">
        <v>2100000</v>
      </c>
      <c r="P760" s="341" t="s">
        <v>3571</v>
      </c>
      <c r="Q760" s="340" t="s">
        <v>3087</v>
      </c>
    </row>
    <row r="761" spans="2:17">
      <c r="B761" s="337" t="s">
        <v>3870</v>
      </c>
      <c r="C761" s="337"/>
      <c r="D761" s="337" t="s">
        <v>2109</v>
      </c>
      <c r="E761" s="337" t="s">
        <v>3092</v>
      </c>
      <c r="F761" s="338">
        <v>44627</v>
      </c>
      <c r="G761" s="339">
        <v>30000</v>
      </c>
      <c r="H761" s="339">
        <v>0</v>
      </c>
      <c r="I761" s="340" t="s">
        <v>3084</v>
      </c>
      <c r="J761" s="341" t="s">
        <v>3226</v>
      </c>
      <c r="K761" s="342"/>
      <c r="L761" s="342"/>
      <c r="M761" s="342"/>
      <c r="N761" s="339"/>
      <c r="O761" s="339">
        <v>2100000</v>
      </c>
      <c r="P761" s="341" t="s">
        <v>3571</v>
      </c>
      <c r="Q761" s="340" t="s">
        <v>3087</v>
      </c>
    </row>
    <row r="762" spans="2:17">
      <c r="B762" s="337" t="s">
        <v>3871</v>
      </c>
      <c r="C762" s="337"/>
      <c r="D762" s="337" t="s">
        <v>2109</v>
      </c>
      <c r="E762" s="337" t="s">
        <v>3092</v>
      </c>
      <c r="F762" s="338">
        <v>44627</v>
      </c>
      <c r="G762" s="339">
        <v>30000</v>
      </c>
      <c r="H762" s="339">
        <v>0</v>
      </c>
      <c r="I762" s="340" t="s">
        <v>3084</v>
      </c>
      <c r="J762" s="341" t="s">
        <v>3226</v>
      </c>
      <c r="K762" s="342"/>
      <c r="L762" s="342"/>
      <c r="M762" s="342"/>
      <c r="N762" s="339"/>
      <c r="O762" s="339">
        <v>2100000</v>
      </c>
      <c r="P762" s="341" t="s">
        <v>3571</v>
      </c>
      <c r="Q762" s="340" t="s">
        <v>3087</v>
      </c>
    </row>
    <row r="763" spans="2:17">
      <c r="B763" s="337" t="s">
        <v>3872</v>
      </c>
      <c r="C763" s="337"/>
      <c r="D763" s="337" t="s">
        <v>2109</v>
      </c>
      <c r="E763" s="337" t="s">
        <v>3092</v>
      </c>
      <c r="F763" s="338">
        <v>44627</v>
      </c>
      <c r="G763" s="339">
        <v>30000</v>
      </c>
      <c r="H763" s="339">
        <v>0</v>
      </c>
      <c r="I763" s="340" t="s">
        <v>3084</v>
      </c>
      <c r="J763" s="341" t="s">
        <v>3226</v>
      </c>
      <c r="K763" s="342"/>
      <c r="L763" s="342"/>
      <c r="M763" s="342"/>
      <c r="N763" s="339"/>
      <c r="O763" s="339">
        <v>2100000</v>
      </c>
      <c r="P763" s="341" t="s">
        <v>3571</v>
      </c>
      <c r="Q763" s="340" t="s">
        <v>3087</v>
      </c>
    </row>
    <row r="764" spans="2:17">
      <c r="B764" s="337" t="s">
        <v>3873</v>
      </c>
      <c r="C764" s="337"/>
      <c r="D764" s="337" t="s">
        <v>2109</v>
      </c>
      <c r="E764" s="337" t="s">
        <v>3092</v>
      </c>
      <c r="F764" s="338">
        <v>44630</v>
      </c>
      <c r="G764" s="339">
        <v>30000</v>
      </c>
      <c r="H764" s="339">
        <v>0</v>
      </c>
      <c r="I764" s="340" t="s">
        <v>3084</v>
      </c>
      <c r="J764" s="341" t="s">
        <v>3226</v>
      </c>
      <c r="K764" s="342"/>
      <c r="L764" s="342"/>
      <c r="M764" s="342"/>
      <c r="N764" s="339"/>
      <c r="O764" s="339">
        <v>3195000</v>
      </c>
      <c r="P764" s="341" t="s">
        <v>3740</v>
      </c>
      <c r="Q764" s="340" t="s">
        <v>3087</v>
      </c>
    </row>
    <row r="765" spans="2:17">
      <c r="B765" s="337" t="s">
        <v>3874</v>
      </c>
      <c r="C765" s="337"/>
      <c r="D765" s="337" t="s">
        <v>2109</v>
      </c>
      <c r="E765" s="337" t="s">
        <v>3092</v>
      </c>
      <c r="F765" s="338">
        <v>44630</v>
      </c>
      <c r="G765" s="339">
        <v>30000</v>
      </c>
      <c r="H765" s="339">
        <v>0</v>
      </c>
      <c r="I765" s="340" t="s">
        <v>3084</v>
      </c>
      <c r="J765" s="341" t="s">
        <v>3226</v>
      </c>
      <c r="K765" s="342"/>
      <c r="L765" s="342"/>
      <c r="M765" s="342"/>
      <c r="N765" s="339"/>
      <c r="O765" s="339">
        <v>3195000</v>
      </c>
      <c r="P765" s="341" t="s">
        <v>3740</v>
      </c>
      <c r="Q765" s="340" t="s">
        <v>3087</v>
      </c>
    </row>
    <row r="766" spans="2:17">
      <c r="B766" s="337" t="s">
        <v>3875</v>
      </c>
      <c r="C766" s="337"/>
      <c r="D766" s="337" t="s">
        <v>2109</v>
      </c>
      <c r="E766" s="337" t="s">
        <v>3092</v>
      </c>
      <c r="F766" s="338">
        <v>44631</v>
      </c>
      <c r="G766" s="339">
        <v>30000</v>
      </c>
      <c r="H766" s="339">
        <v>0</v>
      </c>
      <c r="I766" s="340" t="s">
        <v>3084</v>
      </c>
      <c r="J766" s="341" t="s">
        <v>3226</v>
      </c>
      <c r="K766" s="342"/>
      <c r="L766" s="342"/>
      <c r="M766" s="342"/>
      <c r="N766" s="339"/>
      <c r="O766" s="339">
        <v>3195000</v>
      </c>
      <c r="P766" s="341" t="s">
        <v>3740</v>
      </c>
      <c r="Q766" s="340" t="s">
        <v>3087</v>
      </c>
    </row>
    <row r="767" spans="2:17">
      <c r="B767" s="337" t="s">
        <v>3876</v>
      </c>
      <c r="C767" s="337"/>
      <c r="D767" s="337" t="s">
        <v>2109</v>
      </c>
      <c r="E767" s="337" t="s">
        <v>3092</v>
      </c>
      <c r="F767" s="338">
        <v>44631</v>
      </c>
      <c r="G767" s="339">
        <v>30000</v>
      </c>
      <c r="H767" s="339">
        <v>0</v>
      </c>
      <c r="I767" s="340" t="s">
        <v>3084</v>
      </c>
      <c r="J767" s="341" t="s">
        <v>3226</v>
      </c>
      <c r="K767" s="342"/>
      <c r="L767" s="342"/>
      <c r="M767" s="342"/>
      <c r="N767" s="339"/>
      <c r="O767" s="339">
        <v>3195000</v>
      </c>
      <c r="P767" s="341" t="s">
        <v>3740</v>
      </c>
      <c r="Q767" s="340" t="s">
        <v>3087</v>
      </c>
    </row>
    <row r="768" spans="2:17">
      <c r="B768" s="337" t="s">
        <v>3877</v>
      </c>
      <c r="C768" s="337"/>
      <c r="D768" s="337" t="s">
        <v>2109</v>
      </c>
      <c r="E768" s="337" t="s">
        <v>3092</v>
      </c>
      <c r="F768" s="338">
        <v>44631</v>
      </c>
      <c r="G768" s="339">
        <v>30000</v>
      </c>
      <c r="H768" s="339">
        <v>0</v>
      </c>
      <c r="I768" s="340" t="s">
        <v>3084</v>
      </c>
      <c r="J768" s="341" t="s">
        <v>3226</v>
      </c>
      <c r="K768" s="342"/>
      <c r="L768" s="342"/>
      <c r="M768" s="342"/>
      <c r="N768" s="339"/>
      <c r="O768" s="339">
        <v>2100000</v>
      </c>
      <c r="P768" s="341" t="s">
        <v>3292</v>
      </c>
      <c r="Q768" s="340" t="s">
        <v>3087</v>
      </c>
    </row>
    <row r="769" spans="2:17">
      <c r="B769" s="337" t="s">
        <v>3878</v>
      </c>
      <c r="C769" s="337"/>
      <c r="D769" s="337" t="s">
        <v>2109</v>
      </c>
      <c r="E769" s="337" t="s">
        <v>3092</v>
      </c>
      <c r="F769" s="338">
        <v>44631</v>
      </c>
      <c r="G769" s="339">
        <v>30000</v>
      </c>
      <c r="H769" s="339">
        <v>0</v>
      </c>
      <c r="I769" s="340" t="s">
        <v>3084</v>
      </c>
      <c r="J769" s="341" t="s">
        <v>3226</v>
      </c>
      <c r="K769" s="342"/>
      <c r="L769" s="342"/>
      <c r="M769" s="342"/>
      <c r="N769" s="339"/>
      <c r="O769" s="339">
        <v>2100000</v>
      </c>
      <c r="P769" s="341" t="s">
        <v>3292</v>
      </c>
      <c r="Q769" s="340" t="s">
        <v>3087</v>
      </c>
    </row>
    <row r="770" spans="2:17">
      <c r="B770" s="337" t="s">
        <v>3879</v>
      </c>
      <c r="C770" s="337"/>
      <c r="D770" s="337" t="s">
        <v>2109</v>
      </c>
      <c r="E770" s="337" t="s">
        <v>3092</v>
      </c>
      <c r="F770" s="338">
        <v>44635</v>
      </c>
      <c r="G770" s="339">
        <v>28000</v>
      </c>
      <c r="H770" s="339">
        <v>0</v>
      </c>
      <c r="I770" s="340" t="s">
        <v>3084</v>
      </c>
      <c r="J770" s="341" t="s">
        <v>3226</v>
      </c>
      <c r="K770" s="342"/>
      <c r="L770" s="342"/>
      <c r="M770" s="342"/>
      <c r="N770" s="339"/>
      <c r="O770" s="339">
        <v>1960000</v>
      </c>
      <c r="P770" s="341" t="s">
        <v>3352</v>
      </c>
      <c r="Q770" s="340" t="s">
        <v>3087</v>
      </c>
    </row>
    <row r="771" spans="2:17">
      <c r="B771" s="337" t="s">
        <v>3880</v>
      </c>
      <c r="C771" s="337"/>
      <c r="D771" s="337" t="s">
        <v>2109</v>
      </c>
      <c r="E771" s="337" t="s">
        <v>3092</v>
      </c>
      <c r="F771" s="338">
        <v>44635</v>
      </c>
      <c r="G771" s="339">
        <v>28000</v>
      </c>
      <c r="H771" s="339">
        <v>0</v>
      </c>
      <c r="I771" s="340" t="s">
        <v>3084</v>
      </c>
      <c r="J771" s="341" t="s">
        <v>3226</v>
      </c>
      <c r="K771" s="342"/>
      <c r="L771" s="342"/>
      <c r="M771" s="342"/>
      <c r="N771" s="339"/>
      <c r="O771" s="339">
        <v>1960000</v>
      </c>
      <c r="P771" s="341" t="s">
        <v>3352</v>
      </c>
      <c r="Q771" s="340" t="s">
        <v>3087</v>
      </c>
    </row>
    <row r="772" spans="2:17">
      <c r="B772" s="337" t="s">
        <v>3881</v>
      </c>
      <c r="C772" s="337"/>
      <c r="D772" s="337" t="s">
        <v>2109</v>
      </c>
      <c r="E772" s="337" t="s">
        <v>3092</v>
      </c>
      <c r="F772" s="338">
        <v>44635</v>
      </c>
      <c r="G772" s="339">
        <v>28000</v>
      </c>
      <c r="H772" s="339">
        <v>0</v>
      </c>
      <c r="I772" s="340" t="s">
        <v>3084</v>
      </c>
      <c r="J772" s="341" t="s">
        <v>3226</v>
      </c>
      <c r="K772" s="342"/>
      <c r="L772" s="342"/>
      <c r="M772" s="342"/>
      <c r="N772" s="339"/>
      <c r="O772" s="339">
        <v>1960000</v>
      </c>
      <c r="P772" s="341" t="s">
        <v>3352</v>
      </c>
      <c r="Q772" s="340" t="s">
        <v>3087</v>
      </c>
    </row>
    <row r="773" spans="2:17">
      <c r="B773" s="337" t="s">
        <v>3882</v>
      </c>
      <c r="C773" s="337"/>
      <c r="D773" s="337" t="s">
        <v>2109</v>
      </c>
      <c r="E773" s="337" t="s">
        <v>3092</v>
      </c>
      <c r="F773" s="338">
        <v>44635</v>
      </c>
      <c r="G773" s="339">
        <v>28000</v>
      </c>
      <c r="H773" s="339">
        <v>0</v>
      </c>
      <c r="I773" s="340" t="s">
        <v>3084</v>
      </c>
      <c r="J773" s="341" t="s">
        <v>3226</v>
      </c>
      <c r="K773" s="342"/>
      <c r="L773" s="342"/>
      <c r="M773" s="342"/>
      <c r="N773" s="339"/>
      <c r="O773" s="339">
        <v>1960000</v>
      </c>
      <c r="P773" s="341" t="s">
        <v>3352</v>
      </c>
      <c r="Q773" s="340" t="s">
        <v>3087</v>
      </c>
    </row>
    <row r="774" spans="2:17">
      <c r="B774" s="337" t="s">
        <v>3883</v>
      </c>
      <c r="C774" s="337"/>
      <c r="D774" s="337" t="s">
        <v>2109</v>
      </c>
      <c r="E774" s="337" t="s">
        <v>3092</v>
      </c>
      <c r="F774" s="338">
        <v>44635</v>
      </c>
      <c r="G774" s="339">
        <v>28000</v>
      </c>
      <c r="H774" s="339">
        <v>0</v>
      </c>
      <c r="I774" s="340" t="s">
        <v>3084</v>
      </c>
      <c r="J774" s="341" t="s">
        <v>3226</v>
      </c>
      <c r="K774" s="342"/>
      <c r="L774" s="342"/>
      <c r="M774" s="342"/>
      <c r="N774" s="339"/>
      <c r="O774" s="339">
        <v>1960000</v>
      </c>
      <c r="P774" s="341" t="s">
        <v>3352</v>
      </c>
      <c r="Q774" s="340" t="s">
        <v>3087</v>
      </c>
    </row>
    <row r="775" spans="2:17">
      <c r="B775" s="337" t="s">
        <v>3884</v>
      </c>
      <c r="C775" s="337"/>
      <c r="D775" s="337" t="s">
        <v>2109</v>
      </c>
      <c r="E775" s="337" t="s">
        <v>3092</v>
      </c>
      <c r="F775" s="338">
        <v>44635</v>
      </c>
      <c r="G775" s="339">
        <v>28000</v>
      </c>
      <c r="H775" s="339">
        <v>0</v>
      </c>
      <c r="I775" s="340" t="s">
        <v>3084</v>
      </c>
      <c r="J775" s="341" t="s">
        <v>3226</v>
      </c>
      <c r="K775" s="342"/>
      <c r="L775" s="342"/>
      <c r="M775" s="342"/>
      <c r="N775" s="339"/>
      <c r="O775" s="339">
        <v>1960000</v>
      </c>
      <c r="P775" s="341" t="s">
        <v>3352</v>
      </c>
      <c r="Q775" s="340" t="s">
        <v>3087</v>
      </c>
    </row>
    <row r="776" spans="2:17">
      <c r="B776" s="337" t="s">
        <v>3885</v>
      </c>
      <c r="C776" s="337"/>
      <c r="D776" s="337" t="s">
        <v>2109</v>
      </c>
      <c r="E776" s="337" t="s">
        <v>3092</v>
      </c>
      <c r="F776" s="338">
        <v>44635</v>
      </c>
      <c r="G776" s="339">
        <v>30000</v>
      </c>
      <c r="H776" s="339">
        <v>0</v>
      </c>
      <c r="I776" s="340" t="s">
        <v>3084</v>
      </c>
      <c r="J776" s="341" t="s">
        <v>3226</v>
      </c>
      <c r="K776" s="342"/>
      <c r="L776" s="342"/>
      <c r="M776" s="342"/>
      <c r="N776" s="339"/>
      <c r="O776" s="339">
        <v>2100000</v>
      </c>
      <c r="P776" s="341" t="s">
        <v>3352</v>
      </c>
      <c r="Q776" s="340" t="s">
        <v>3087</v>
      </c>
    </row>
    <row r="777" spans="2:17">
      <c r="B777" s="337" t="s">
        <v>3886</v>
      </c>
      <c r="C777" s="337"/>
      <c r="D777" s="337" t="s">
        <v>2109</v>
      </c>
      <c r="E777" s="337" t="s">
        <v>3092</v>
      </c>
      <c r="F777" s="338">
        <v>44635</v>
      </c>
      <c r="G777" s="339">
        <v>30000</v>
      </c>
      <c r="H777" s="339">
        <v>0</v>
      </c>
      <c r="I777" s="340" t="s">
        <v>3084</v>
      </c>
      <c r="J777" s="341" t="s">
        <v>3226</v>
      </c>
      <c r="K777" s="342"/>
      <c r="L777" s="342"/>
      <c r="M777" s="342"/>
      <c r="N777" s="339"/>
      <c r="O777" s="339">
        <v>2100000</v>
      </c>
      <c r="P777" s="341" t="s">
        <v>3352</v>
      </c>
      <c r="Q777" s="340" t="s">
        <v>3087</v>
      </c>
    </row>
    <row r="778" spans="2:17">
      <c r="B778" s="337" t="s">
        <v>3887</v>
      </c>
      <c r="C778" s="337"/>
      <c r="D778" s="337" t="s">
        <v>2109</v>
      </c>
      <c r="E778" s="337" t="s">
        <v>3092</v>
      </c>
      <c r="F778" s="338">
        <v>44635</v>
      </c>
      <c r="G778" s="339">
        <v>30000</v>
      </c>
      <c r="H778" s="339">
        <v>0</v>
      </c>
      <c r="I778" s="340" t="s">
        <v>3084</v>
      </c>
      <c r="J778" s="341" t="s">
        <v>3226</v>
      </c>
      <c r="K778" s="342"/>
      <c r="L778" s="342"/>
      <c r="M778" s="342"/>
      <c r="N778" s="339"/>
      <c r="O778" s="339">
        <v>2100000</v>
      </c>
      <c r="P778" s="341" t="s">
        <v>3352</v>
      </c>
      <c r="Q778" s="340" t="s">
        <v>3087</v>
      </c>
    </row>
    <row r="779" spans="2:17">
      <c r="B779" s="337" t="s">
        <v>3888</v>
      </c>
      <c r="C779" s="337"/>
      <c r="D779" s="337" t="s">
        <v>2109</v>
      </c>
      <c r="E779" s="337" t="s">
        <v>3092</v>
      </c>
      <c r="F779" s="338">
        <v>44635</v>
      </c>
      <c r="G779" s="339">
        <v>30000</v>
      </c>
      <c r="H779" s="339">
        <v>0</v>
      </c>
      <c r="I779" s="340" t="s">
        <v>3084</v>
      </c>
      <c r="J779" s="341" t="s">
        <v>3226</v>
      </c>
      <c r="K779" s="342"/>
      <c r="L779" s="342"/>
      <c r="M779" s="342"/>
      <c r="N779" s="339"/>
      <c r="O779" s="339">
        <v>2100000</v>
      </c>
      <c r="P779" s="341" t="s">
        <v>3352</v>
      </c>
      <c r="Q779" s="340" t="s">
        <v>3087</v>
      </c>
    </row>
    <row r="780" spans="2:17">
      <c r="B780" s="337" t="s">
        <v>3889</v>
      </c>
      <c r="C780" s="337"/>
      <c r="D780" s="337" t="s">
        <v>2109</v>
      </c>
      <c r="E780" s="337" t="s">
        <v>3092</v>
      </c>
      <c r="F780" s="338">
        <v>44635</v>
      </c>
      <c r="G780" s="339">
        <v>30000</v>
      </c>
      <c r="H780" s="339">
        <v>0</v>
      </c>
      <c r="I780" s="340" t="s">
        <v>3084</v>
      </c>
      <c r="J780" s="341" t="s">
        <v>3226</v>
      </c>
      <c r="K780" s="342"/>
      <c r="L780" s="342"/>
      <c r="M780" s="342"/>
      <c r="N780" s="339"/>
      <c r="O780" s="339">
        <v>2100000</v>
      </c>
      <c r="P780" s="341" t="s">
        <v>3352</v>
      </c>
      <c r="Q780" s="340" t="s">
        <v>3087</v>
      </c>
    </row>
    <row r="781" spans="2:17">
      <c r="B781" s="337" t="s">
        <v>3890</v>
      </c>
      <c r="C781" s="337"/>
      <c r="D781" s="337" t="s">
        <v>2109</v>
      </c>
      <c r="E781" s="337" t="s">
        <v>3092</v>
      </c>
      <c r="F781" s="338">
        <v>44635</v>
      </c>
      <c r="G781" s="339">
        <v>30000</v>
      </c>
      <c r="H781" s="339">
        <v>0</v>
      </c>
      <c r="I781" s="340" t="s">
        <v>3084</v>
      </c>
      <c r="J781" s="341" t="s">
        <v>3226</v>
      </c>
      <c r="K781" s="342"/>
      <c r="L781" s="342"/>
      <c r="M781" s="342"/>
      <c r="N781" s="339"/>
      <c r="O781" s="339">
        <v>2100000</v>
      </c>
      <c r="P781" s="341" t="s">
        <v>3352</v>
      </c>
      <c r="Q781" s="340" t="s">
        <v>3087</v>
      </c>
    </row>
    <row r="782" spans="2:17">
      <c r="B782" s="337" t="s">
        <v>3891</v>
      </c>
      <c r="C782" s="337"/>
      <c r="D782" s="337" t="s">
        <v>2109</v>
      </c>
      <c r="E782" s="337" t="s">
        <v>3092</v>
      </c>
      <c r="F782" s="338">
        <v>44635</v>
      </c>
      <c r="G782" s="339">
        <v>30000</v>
      </c>
      <c r="H782" s="339">
        <v>0</v>
      </c>
      <c r="I782" s="340" t="s">
        <v>3084</v>
      </c>
      <c r="J782" s="341" t="s">
        <v>3226</v>
      </c>
      <c r="K782" s="342"/>
      <c r="L782" s="342"/>
      <c r="M782" s="342"/>
      <c r="N782" s="339"/>
      <c r="O782" s="339">
        <v>2100000</v>
      </c>
      <c r="P782" s="341" t="s">
        <v>3352</v>
      </c>
      <c r="Q782" s="340" t="s">
        <v>3087</v>
      </c>
    </row>
    <row r="783" spans="2:17">
      <c r="B783" s="337" t="s">
        <v>3892</v>
      </c>
      <c r="C783" s="337"/>
      <c r="D783" s="337" t="s">
        <v>2109</v>
      </c>
      <c r="E783" s="337" t="s">
        <v>3092</v>
      </c>
      <c r="F783" s="338">
        <v>44635</v>
      </c>
      <c r="G783" s="339">
        <v>30000</v>
      </c>
      <c r="H783" s="339">
        <v>0</v>
      </c>
      <c r="I783" s="340" t="s">
        <v>3084</v>
      </c>
      <c r="J783" s="341" t="s">
        <v>3226</v>
      </c>
      <c r="K783" s="342"/>
      <c r="L783" s="342"/>
      <c r="M783" s="342"/>
      <c r="N783" s="339"/>
      <c r="O783" s="339">
        <v>2100000</v>
      </c>
      <c r="P783" s="341" t="s">
        <v>3352</v>
      </c>
      <c r="Q783" s="340" t="s">
        <v>3087</v>
      </c>
    </row>
    <row r="784" spans="2:17">
      <c r="B784" s="337" t="s">
        <v>3893</v>
      </c>
      <c r="C784" s="337"/>
      <c r="D784" s="337" t="s">
        <v>2109</v>
      </c>
      <c r="E784" s="337" t="s">
        <v>3092</v>
      </c>
      <c r="F784" s="338">
        <v>44635</v>
      </c>
      <c r="G784" s="339">
        <v>30000</v>
      </c>
      <c r="H784" s="339">
        <v>0</v>
      </c>
      <c r="I784" s="340" t="s">
        <v>3084</v>
      </c>
      <c r="J784" s="341" t="s">
        <v>3226</v>
      </c>
      <c r="K784" s="342"/>
      <c r="L784" s="342"/>
      <c r="M784" s="342"/>
      <c r="N784" s="339"/>
      <c r="O784" s="339">
        <v>2100000</v>
      </c>
      <c r="P784" s="341" t="s">
        <v>3352</v>
      </c>
      <c r="Q784" s="340" t="s">
        <v>3087</v>
      </c>
    </row>
    <row r="785" spans="2:17">
      <c r="B785" s="337" t="s">
        <v>3894</v>
      </c>
      <c r="C785" s="337"/>
      <c r="D785" s="337" t="s">
        <v>2109</v>
      </c>
      <c r="E785" s="337" t="s">
        <v>3092</v>
      </c>
      <c r="F785" s="338">
        <v>44635</v>
      </c>
      <c r="G785" s="339">
        <v>30000</v>
      </c>
      <c r="H785" s="339">
        <v>0</v>
      </c>
      <c r="I785" s="340" t="s">
        <v>3084</v>
      </c>
      <c r="J785" s="341" t="s">
        <v>3226</v>
      </c>
      <c r="K785" s="342"/>
      <c r="L785" s="342"/>
      <c r="M785" s="342"/>
      <c r="N785" s="339"/>
      <c r="O785" s="339">
        <v>2100000</v>
      </c>
      <c r="P785" s="341" t="s">
        <v>3352</v>
      </c>
      <c r="Q785" s="340" t="s">
        <v>3087</v>
      </c>
    </row>
    <row r="786" spans="2:17">
      <c r="B786" s="337" t="s">
        <v>3895</v>
      </c>
      <c r="C786" s="337"/>
      <c r="D786" s="337" t="s">
        <v>2109</v>
      </c>
      <c r="E786" s="337" t="s">
        <v>3092</v>
      </c>
      <c r="F786" s="338">
        <v>44635</v>
      </c>
      <c r="G786" s="339">
        <v>30000</v>
      </c>
      <c r="H786" s="339">
        <v>0</v>
      </c>
      <c r="I786" s="340" t="s">
        <v>3084</v>
      </c>
      <c r="J786" s="341" t="s">
        <v>3226</v>
      </c>
      <c r="K786" s="342"/>
      <c r="L786" s="342"/>
      <c r="M786" s="342"/>
      <c r="N786" s="339"/>
      <c r="O786" s="339">
        <v>2100000</v>
      </c>
      <c r="P786" s="341" t="s">
        <v>3352</v>
      </c>
      <c r="Q786" s="340" t="s">
        <v>3087</v>
      </c>
    </row>
    <row r="787" spans="2:17">
      <c r="B787" s="337" t="s">
        <v>3896</v>
      </c>
      <c r="C787" s="337"/>
      <c r="D787" s="337" t="s">
        <v>2109</v>
      </c>
      <c r="E787" s="337" t="s">
        <v>3092</v>
      </c>
      <c r="F787" s="338">
        <v>44635</v>
      </c>
      <c r="G787" s="339">
        <v>30000</v>
      </c>
      <c r="H787" s="339">
        <v>0</v>
      </c>
      <c r="I787" s="340" t="s">
        <v>3084</v>
      </c>
      <c r="J787" s="341" t="s">
        <v>3226</v>
      </c>
      <c r="K787" s="342"/>
      <c r="L787" s="342"/>
      <c r="M787" s="342"/>
      <c r="N787" s="339"/>
      <c r="O787" s="339">
        <v>2100000</v>
      </c>
      <c r="P787" s="341" t="s">
        <v>3352</v>
      </c>
      <c r="Q787" s="340" t="s">
        <v>3087</v>
      </c>
    </row>
    <row r="788" spans="2:17">
      <c r="B788" s="337" t="s">
        <v>3897</v>
      </c>
      <c r="C788" s="337"/>
      <c r="D788" s="337" t="s">
        <v>2109</v>
      </c>
      <c r="E788" s="337" t="s">
        <v>3092</v>
      </c>
      <c r="F788" s="338">
        <v>44635</v>
      </c>
      <c r="G788" s="339">
        <v>30000</v>
      </c>
      <c r="H788" s="339">
        <v>0</v>
      </c>
      <c r="I788" s="340" t="s">
        <v>3084</v>
      </c>
      <c r="J788" s="341" t="s">
        <v>3226</v>
      </c>
      <c r="K788" s="342"/>
      <c r="L788" s="342"/>
      <c r="M788" s="342"/>
      <c r="N788" s="339"/>
      <c r="O788" s="339">
        <v>2100000</v>
      </c>
      <c r="P788" s="341" t="s">
        <v>3398</v>
      </c>
      <c r="Q788" s="340" t="s">
        <v>3087</v>
      </c>
    </row>
    <row r="789" spans="2:17">
      <c r="B789" s="337" t="s">
        <v>3898</v>
      </c>
      <c r="C789" s="337"/>
      <c r="D789" s="337" t="s">
        <v>2109</v>
      </c>
      <c r="E789" s="337" t="s">
        <v>3092</v>
      </c>
      <c r="F789" s="338">
        <v>44635</v>
      </c>
      <c r="G789" s="339">
        <v>30000</v>
      </c>
      <c r="H789" s="339">
        <v>0</v>
      </c>
      <c r="I789" s="340" t="s">
        <v>3084</v>
      </c>
      <c r="J789" s="341" t="s">
        <v>3226</v>
      </c>
      <c r="K789" s="342"/>
      <c r="L789" s="342"/>
      <c r="M789" s="342"/>
      <c r="N789" s="339"/>
      <c r="O789" s="339">
        <v>2100000</v>
      </c>
      <c r="P789" s="341" t="s">
        <v>3398</v>
      </c>
      <c r="Q789" s="340" t="s">
        <v>3087</v>
      </c>
    </row>
    <row r="790" spans="2:17">
      <c r="B790" s="337" t="s">
        <v>3899</v>
      </c>
      <c r="C790" s="337"/>
      <c r="D790" s="337" t="s">
        <v>2109</v>
      </c>
      <c r="E790" s="337" t="s">
        <v>3092</v>
      </c>
      <c r="F790" s="338">
        <v>44635</v>
      </c>
      <c r="G790" s="339">
        <v>30000</v>
      </c>
      <c r="H790" s="339">
        <v>0</v>
      </c>
      <c r="I790" s="340" t="s">
        <v>3084</v>
      </c>
      <c r="J790" s="341" t="s">
        <v>3226</v>
      </c>
      <c r="K790" s="342"/>
      <c r="L790" s="342"/>
      <c r="M790" s="342"/>
      <c r="N790" s="339"/>
      <c r="O790" s="339">
        <v>2100000</v>
      </c>
      <c r="P790" s="341" t="s">
        <v>3398</v>
      </c>
      <c r="Q790" s="340" t="s">
        <v>3087</v>
      </c>
    </row>
    <row r="791" spans="2:17">
      <c r="B791" s="337" t="s">
        <v>3900</v>
      </c>
      <c r="C791" s="337"/>
      <c r="D791" s="337" t="s">
        <v>2109</v>
      </c>
      <c r="E791" s="337" t="s">
        <v>3092</v>
      </c>
      <c r="F791" s="338">
        <v>44635</v>
      </c>
      <c r="G791" s="339">
        <v>30000</v>
      </c>
      <c r="H791" s="339">
        <v>0</v>
      </c>
      <c r="I791" s="340" t="s">
        <v>3084</v>
      </c>
      <c r="J791" s="341" t="s">
        <v>3226</v>
      </c>
      <c r="K791" s="342"/>
      <c r="L791" s="342"/>
      <c r="M791" s="342"/>
      <c r="N791" s="339"/>
      <c r="O791" s="339">
        <v>2100000</v>
      </c>
      <c r="P791" s="341" t="s">
        <v>3398</v>
      </c>
      <c r="Q791" s="340" t="s">
        <v>3087</v>
      </c>
    </row>
    <row r="792" spans="2:17">
      <c r="B792" s="337" t="s">
        <v>3901</v>
      </c>
      <c r="C792" s="337"/>
      <c r="D792" s="337" t="s">
        <v>2109</v>
      </c>
      <c r="E792" s="337" t="s">
        <v>3092</v>
      </c>
      <c r="F792" s="338">
        <v>44635</v>
      </c>
      <c r="G792" s="339">
        <v>30000</v>
      </c>
      <c r="H792" s="339">
        <v>0</v>
      </c>
      <c r="I792" s="340" t="s">
        <v>3084</v>
      </c>
      <c r="J792" s="341" t="s">
        <v>3226</v>
      </c>
      <c r="K792" s="342"/>
      <c r="L792" s="342"/>
      <c r="M792" s="342"/>
      <c r="N792" s="339"/>
      <c r="O792" s="339">
        <v>2100000</v>
      </c>
      <c r="P792" s="341" t="s">
        <v>3398</v>
      </c>
      <c r="Q792" s="340" t="s">
        <v>3087</v>
      </c>
    </row>
    <row r="793" spans="2:17">
      <c r="B793" s="337" t="s">
        <v>3902</v>
      </c>
      <c r="C793" s="337"/>
      <c r="D793" s="337" t="s">
        <v>2109</v>
      </c>
      <c r="E793" s="337" t="s">
        <v>3092</v>
      </c>
      <c r="F793" s="338">
        <v>44636</v>
      </c>
      <c r="G793" s="339">
        <v>30000</v>
      </c>
      <c r="H793" s="339">
        <v>0</v>
      </c>
      <c r="I793" s="340" t="s">
        <v>3084</v>
      </c>
      <c r="J793" s="341" t="s">
        <v>3226</v>
      </c>
      <c r="K793" s="342"/>
      <c r="L793" s="342"/>
      <c r="M793" s="342"/>
      <c r="N793" s="339"/>
      <c r="O793" s="339">
        <v>2100000</v>
      </c>
      <c r="P793" s="341" t="s">
        <v>3398</v>
      </c>
      <c r="Q793" s="340" t="s">
        <v>3087</v>
      </c>
    </row>
    <row r="794" spans="2:17">
      <c r="B794" s="337" t="s">
        <v>3903</v>
      </c>
      <c r="C794" s="337"/>
      <c r="D794" s="337" t="s">
        <v>2109</v>
      </c>
      <c r="E794" s="337" t="s">
        <v>3092</v>
      </c>
      <c r="F794" s="338">
        <v>44636</v>
      </c>
      <c r="G794" s="339">
        <v>30000</v>
      </c>
      <c r="H794" s="339">
        <v>0</v>
      </c>
      <c r="I794" s="340" t="s">
        <v>3084</v>
      </c>
      <c r="J794" s="341" t="s">
        <v>3226</v>
      </c>
      <c r="K794" s="342"/>
      <c r="L794" s="342"/>
      <c r="M794" s="342"/>
      <c r="N794" s="339"/>
      <c r="O794" s="339">
        <v>2100000</v>
      </c>
      <c r="P794" s="341" t="s">
        <v>3398</v>
      </c>
      <c r="Q794" s="340" t="s">
        <v>3087</v>
      </c>
    </row>
    <row r="795" spans="2:17">
      <c r="B795" s="337" t="s">
        <v>3904</v>
      </c>
      <c r="C795" s="337"/>
      <c r="D795" s="337" t="s">
        <v>2109</v>
      </c>
      <c r="E795" s="337" t="s">
        <v>3092</v>
      </c>
      <c r="F795" s="338">
        <v>44636</v>
      </c>
      <c r="G795" s="339">
        <v>30000</v>
      </c>
      <c r="H795" s="339">
        <v>0</v>
      </c>
      <c r="I795" s="340" t="s">
        <v>3084</v>
      </c>
      <c r="J795" s="341" t="s">
        <v>3226</v>
      </c>
      <c r="K795" s="342"/>
      <c r="L795" s="342"/>
      <c r="M795" s="342"/>
      <c r="N795" s="339"/>
      <c r="O795" s="339">
        <v>2100000</v>
      </c>
      <c r="P795" s="341" t="s">
        <v>3398</v>
      </c>
      <c r="Q795" s="340" t="s">
        <v>3087</v>
      </c>
    </row>
    <row r="796" spans="2:17">
      <c r="B796" s="337" t="s">
        <v>3905</v>
      </c>
      <c r="C796" s="337"/>
      <c r="D796" s="337" t="s">
        <v>2109</v>
      </c>
      <c r="E796" s="337" t="s">
        <v>3092</v>
      </c>
      <c r="F796" s="338">
        <v>44636</v>
      </c>
      <c r="G796" s="339">
        <v>30000</v>
      </c>
      <c r="H796" s="339">
        <v>0</v>
      </c>
      <c r="I796" s="340" t="s">
        <v>3084</v>
      </c>
      <c r="J796" s="341" t="s">
        <v>3226</v>
      </c>
      <c r="K796" s="342"/>
      <c r="L796" s="342"/>
      <c r="M796" s="342"/>
      <c r="N796" s="339"/>
      <c r="O796" s="339">
        <v>2100000</v>
      </c>
      <c r="P796" s="341" t="s">
        <v>3398</v>
      </c>
      <c r="Q796" s="340" t="s">
        <v>3087</v>
      </c>
    </row>
    <row r="797" spans="2:17">
      <c r="B797" s="337" t="s">
        <v>3906</v>
      </c>
      <c r="C797" s="337"/>
      <c r="D797" s="337" t="s">
        <v>2109</v>
      </c>
      <c r="E797" s="337" t="s">
        <v>3092</v>
      </c>
      <c r="F797" s="338">
        <v>44636</v>
      </c>
      <c r="G797" s="339">
        <v>30000</v>
      </c>
      <c r="H797" s="339">
        <v>0</v>
      </c>
      <c r="I797" s="340" t="s">
        <v>3084</v>
      </c>
      <c r="J797" s="341" t="s">
        <v>3226</v>
      </c>
      <c r="K797" s="342"/>
      <c r="L797" s="342"/>
      <c r="M797" s="342"/>
      <c r="N797" s="339"/>
      <c r="O797" s="339">
        <v>2100000</v>
      </c>
      <c r="P797" s="341" t="s">
        <v>3398</v>
      </c>
      <c r="Q797" s="340" t="s">
        <v>3087</v>
      </c>
    </row>
    <row r="798" spans="2:17">
      <c r="B798" s="337" t="s">
        <v>3907</v>
      </c>
      <c r="C798" s="337"/>
      <c r="D798" s="337" t="s">
        <v>2109</v>
      </c>
      <c r="E798" s="337" t="s">
        <v>3092</v>
      </c>
      <c r="F798" s="338">
        <v>44636</v>
      </c>
      <c r="G798" s="339">
        <v>30000</v>
      </c>
      <c r="H798" s="339">
        <v>0</v>
      </c>
      <c r="I798" s="340" t="s">
        <v>3084</v>
      </c>
      <c r="J798" s="341" t="s">
        <v>3226</v>
      </c>
      <c r="K798" s="342"/>
      <c r="L798" s="342"/>
      <c r="M798" s="342"/>
      <c r="N798" s="339"/>
      <c r="O798" s="339">
        <v>2100000</v>
      </c>
      <c r="P798" s="341" t="s">
        <v>3398</v>
      </c>
      <c r="Q798" s="340" t="s">
        <v>3087</v>
      </c>
    </row>
    <row r="799" spans="2:17">
      <c r="B799" s="337" t="s">
        <v>3908</v>
      </c>
      <c r="C799" s="337"/>
      <c r="D799" s="337" t="s">
        <v>2109</v>
      </c>
      <c r="E799" s="337" t="s">
        <v>3092</v>
      </c>
      <c r="F799" s="338">
        <v>44636</v>
      </c>
      <c r="G799" s="339">
        <v>30000</v>
      </c>
      <c r="H799" s="339">
        <v>0</v>
      </c>
      <c r="I799" s="340" t="s">
        <v>3084</v>
      </c>
      <c r="J799" s="341" t="s">
        <v>3226</v>
      </c>
      <c r="K799" s="342"/>
      <c r="L799" s="342"/>
      <c r="M799" s="342"/>
      <c r="N799" s="339"/>
      <c r="O799" s="339">
        <v>2100000</v>
      </c>
      <c r="P799" s="341" t="s">
        <v>3398</v>
      </c>
      <c r="Q799" s="340" t="s">
        <v>3087</v>
      </c>
    </row>
    <row r="800" spans="2:17">
      <c r="B800" s="337" t="s">
        <v>3909</v>
      </c>
      <c r="C800" s="337"/>
      <c r="D800" s="337" t="s">
        <v>2109</v>
      </c>
      <c r="E800" s="337" t="s">
        <v>3092</v>
      </c>
      <c r="F800" s="338">
        <v>44636</v>
      </c>
      <c r="G800" s="339">
        <v>30000</v>
      </c>
      <c r="H800" s="339">
        <v>0</v>
      </c>
      <c r="I800" s="340" t="s">
        <v>3084</v>
      </c>
      <c r="J800" s="341" t="s">
        <v>3226</v>
      </c>
      <c r="K800" s="342"/>
      <c r="L800" s="342"/>
      <c r="M800" s="342"/>
      <c r="N800" s="339"/>
      <c r="O800" s="339">
        <v>2100000</v>
      </c>
      <c r="P800" s="341" t="s">
        <v>3398</v>
      </c>
      <c r="Q800" s="340" t="s">
        <v>3087</v>
      </c>
    </row>
    <row r="801" spans="2:17">
      <c r="B801" s="337" t="s">
        <v>3910</v>
      </c>
      <c r="C801" s="337"/>
      <c r="D801" s="337" t="s">
        <v>2109</v>
      </c>
      <c r="E801" s="337" t="s">
        <v>3092</v>
      </c>
      <c r="F801" s="338">
        <v>44636</v>
      </c>
      <c r="G801" s="339">
        <v>30000</v>
      </c>
      <c r="H801" s="339">
        <v>0</v>
      </c>
      <c r="I801" s="340" t="s">
        <v>3084</v>
      </c>
      <c r="J801" s="341" t="s">
        <v>3226</v>
      </c>
      <c r="K801" s="342"/>
      <c r="L801" s="342"/>
      <c r="M801" s="342"/>
      <c r="N801" s="339"/>
      <c r="O801" s="339">
        <v>2100000</v>
      </c>
      <c r="P801" s="341" t="s">
        <v>3398</v>
      </c>
      <c r="Q801" s="340" t="s">
        <v>3087</v>
      </c>
    </row>
    <row r="802" spans="2:17">
      <c r="B802" s="337" t="s">
        <v>3911</v>
      </c>
      <c r="C802" s="337"/>
      <c r="D802" s="337" t="s">
        <v>2109</v>
      </c>
      <c r="E802" s="337" t="s">
        <v>3092</v>
      </c>
      <c r="F802" s="338">
        <v>44636</v>
      </c>
      <c r="G802" s="339">
        <v>30000</v>
      </c>
      <c r="H802" s="339">
        <v>0</v>
      </c>
      <c r="I802" s="340" t="s">
        <v>3084</v>
      </c>
      <c r="J802" s="341" t="s">
        <v>3226</v>
      </c>
      <c r="K802" s="342"/>
      <c r="L802" s="342"/>
      <c r="M802" s="342"/>
      <c r="N802" s="339"/>
      <c r="O802" s="339">
        <v>2100000</v>
      </c>
      <c r="P802" s="341" t="s">
        <v>3398</v>
      </c>
      <c r="Q802" s="340" t="s">
        <v>3087</v>
      </c>
    </row>
    <row r="803" spans="2:17">
      <c r="B803" s="337" t="s">
        <v>3912</v>
      </c>
      <c r="C803" s="337"/>
      <c r="D803" s="337" t="s">
        <v>2109</v>
      </c>
      <c r="E803" s="337" t="s">
        <v>3092</v>
      </c>
      <c r="F803" s="338">
        <v>44636</v>
      </c>
      <c r="G803" s="339">
        <v>30000</v>
      </c>
      <c r="H803" s="339">
        <v>0</v>
      </c>
      <c r="I803" s="340" t="s">
        <v>3084</v>
      </c>
      <c r="J803" s="341" t="s">
        <v>3226</v>
      </c>
      <c r="K803" s="342"/>
      <c r="L803" s="342"/>
      <c r="M803" s="342"/>
      <c r="N803" s="339"/>
      <c r="O803" s="339">
        <v>2100000</v>
      </c>
      <c r="P803" s="341" t="s">
        <v>3398</v>
      </c>
      <c r="Q803" s="340" t="s">
        <v>3087</v>
      </c>
    </row>
    <row r="804" spans="2:17">
      <c r="B804" s="337" t="s">
        <v>3913</v>
      </c>
      <c r="C804" s="337"/>
      <c r="D804" s="337" t="s">
        <v>2109</v>
      </c>
      <c r="E804" s="337" t="s">
        <v>3092</v>
      </c>
      <c r="F804" s="338">
        <v>44636</v>
      </c>
      <c r="G804" s="339">
        <v>30000</v>
      </c>
      <c r="H804" s="339">
        <v>0</v>
      </c>
      <c r="I804" s="340" t="s">
        <v>3084</v>
      </c>
      <c r="J804" s="341" t="s">
        <v>3226</v>
      </c>
      <c r="K804" s="342"/>
      <c r="L804" s="342"/>
      <c r="M804" s="342"/>
      <c r="N804" s="339"/>
      <c r="O804" s="339">
        <v>2100000</v>
      </c>
      <c r="P804" s="341" t="s">
        <v>3398</v>
      </c>
      <c r="Q804" s="340" t="s">
        <v>3087</v>
      </c>
    </row>
    <row r="805" spans="2:17">
      <c r="B805" s="337" t="s">
        <v>3914</v>
      </c>
      <c r="C805" s="337"/>
      <c r="D805" s="337" t="s">
        <v>2109</v>
      </c>
      <c r="E805" s="337" t="s">
        <v>3092</v>
      </c>
      <c r="F805" s="338">
        <v>44636</v>
      </c>
      <c r="G805" s="339">
        <v>30000</v>
      </c>
      <c r="H805" s="339">
        <v>0</v>
      </c>
      <c r="I805" s="340" t="s">
        <v>3084</v>
      </c>
      <c r="J805" s="341" t="s">
        <v>3226</v>
      </c>
      <c r="K805" s="342"/>
      <c r="L805" s="342"/>
      <c r="M805" s="342"/>
      <c r="N805" s="339"/>
      <c r="O805" s="339">
        <v>2100000</v>
      </c>
      <c r="P805" s="341" t="s">
        <v>3398</v>
      </c>
      <c r="Q805" s="340" t="s">
        <v>3087</v>
      </c>
    </row>
    <row r="806" spans="2:17">
      <c r="B806" s="337" t="s">
        <v>3915</v>
      </c>
      <c r="C806" s="337"/>
      <c r="D806" s="337" t="s">
        <v>2109</v>
      </c>
      <c r="E806" s="337" t="s">
        <v>3092</v>
      </c>
      <c r="F806" s="338">
        <v>44636</v>
      </c>
      <c r="G806" s="339">
        <v>30000</v>
      </c>
      <c r="H806" s="339">
        <v>0</v>
      </c>
      <c r="I806" s="340" t="s">
        <v>3084</v>
      </c>
      <c r="J806" s="341" t="s">
        <v>3226</v>
      </c>
      <c r="K806" s="342"/>
      <c r="L806" s="342"/>
      <c r="M806" s="342"/>
      <c r="N806" s="339"/>
      <c r="O806" s="339">
        <v>2100000</v>
      </c>
      <c r="P806" s="341" t="s">
        <v>3398</v>
      </c>
      <c r="Q806" s="340" t="s">
        <v>3087</v>
      </c>
    </row>
    <row r="807" spans="2:17">
      <c r="B807" s="337" t="s">
        <v>3916</v>
      </c>
      <c r="C807" s="337"/>
      <c r="D807" s="337" t="s">
        <v>2109</v>
      </c>
      <c r="E807" s="337" t="s">
        <v>3092</v>
      </c>
      <c r="F807" s="338">
        <v>44636</v>
      </c>
      <c r="G807" s="339">
        <v>30000</v>
      </c>
      <c r="H807" s="339">
        <v>0</v>
      </c>
      <c r="I807" s="340" t="s">
        <v>3084</v>
      </c>
      <c r="J807" s="341" t="s">
        <v>3226</v>
      </c>
      <c r="K807" s="342"/>
      <c r="L807" s="342"/>
      <c r="M807" s="342"/>
      <c r="N807" s="339"/>
      <c r="O807" s="339">
        <v>2100000</v>
      </c>
      <c r="P807" s="341" t="s">
        <v>3398</v>
      </c>
      <c r="Q807" s="340" t="s">
        <v>3087</v>
      </c>
    </row>
    <row r="808" spans="2:17">
      <c r="B808" s="337" t="s">
        <v>3917</v>
      </c>
      <c r="C808" s="337"/>
      <c r="D808" s="337" t="s">
        <v>2109</v>
      </c>
      <c r="E808" s="337" t="s">
        <v>3092</v>
      </c>
      <c r="F808" s="338">
        <v>44636</v>
      </c>
      <c r="G808" s="339">
        <v>28000</v>
      </c>
      <c r="H808" s="339">
        <v>0</v>
      </c>
      <c r="I808" s="340" t="s">
        <v>3084</v>
      </c>
      <c r="J808" s="341" t="s">
        <v>3226</v>
      </c>
      <c r="K808" s="342"/>
      <c r="L808" s="342"/>
      <c r="M808" s="342"/>
      <c r="N808" s="339"/>
      <c r="O808" s="339">
        <v>1960000</v>
      </c>
      <c r="P808" s="341" t="s">
        <v>3234</v>
      </c>
      <c r="Q808" s="340" t="s">
        <v>3087</v>
      </c>
    </row>
    <row r="809" spans="2:17">
      <c r="B809" s="337" t="s">
        <v>3918</v>
      </c>
      <c r="C809" s="337"/>
      <c r="D809" s="337" t="s">
        <v>2109</v>
      </c>
      <c r="E809" s="337" t="s">
        <v>3092</v>
      </c>
      <c r="F809" s="338">
        <v>44636</v>
      </c>
      <c r="G809" s="339">
        <v>29000</v>
      </c>
      <c r="H809" s="339">
        <v>0</v>
      </c>
      <c r="I809" s="340" t="s">
        <v>3084</v>
      </c>
      <c r="J809" s="341" t="s">
        <v>3226</v>
      </c>
      <c r="K809" s="342"/>
      <c r="L809" s="342"/>
      <c r="M809" s="342"/>
      <c r="N809" s="339"/>
      <c r="O809" s="339">
        <v>2030000</v>
      </c>
      <c r="P809" s="341" t="s">
        <v>3234</v>
      </c>
      <c r="Q809" s="340" t="s">
        <v>3087</v>
      </c>
    </row>
    <row r="810" spans="2:17">
      <c r="B810" s="337" t="s">
        <v>3919</v>
      </c>
      <c r="C810" s="337"/>
      <c r="D810" s="337" t="s">
        <v>2109</v>
      </c>
      <c r="E810" s="337" t="s">
        <v>3092</v>
      </c>
      <c r="F810" s="338">
        <v>44636</v>
      </c>
      <c r="G810" s="339">
        <v>29000</v>
      </c>
      <c r="H810" s="339">
        <v>0</v>
      </c>
      <c r="I810" s="340" t="s">
        <v>3084</v>
      </c>
      <c r="J810" s="341" t="s">
        <v>3226</v>
      </c>
      <c r="K810" s="342"/>
      <c r="L810" s="342"/>
      <c r="M810" s="342"/>
      <c r="N810" s="339"/>
      <c r="O810" s="339">
        <v>2030000</v>
      </c>
      <c r="P810" s="341" t="s">
        <v>3234</v>
      </c>
      <c r="Q810" s="340" t="s">
        <v>3087</v>
      </c>
    </row>
    <row r="811" spans="2:17">
      <c r="B811" s="337" t="s">
        <v>3920</v>
      </c>
      <c r="C811" s="337"/>
      <c r="D811" s="337" t="s">
        <v>2109</v>
      </c>
      <c r="E811" s="337" t="s">
        <v>3092</v>
      </c>
      <c r="F811" s="338">
        <v>44636</v>
      </c>
      <c r="G811" s="339">
        <v>29000</v>
      </c>
      <c r="H811" s="339">
        <v>0</v>
      </c>
      <c r="I811" s="340" t="s">
        <v>3084</v>
      </c>
      <c r="J811" s="341" t="s">
        <v>3226</v>
      </c>
      <c r="K811" s="342"/>
      <c r="L811" s="342"/>
      <c r="M811" s="342"/>
      <c r="N811" s="339"/>
      <c r="O811" s="339">
        <v>2030000</v>
      </c>
      <c r="P811" s="341" t="s">
        <v>3234</v>
      </c>
      <c r="Q811" s="340" t="s">
        <v>3087</v>
      </c>
    </row>
    <row r="812" spans="2:17">
      <c r="B812" s="337" t="s">
        <v>3921</v>
      </c>
      <c r="C812" s="337"/>
      <c r="D812" s="337" t="s">
        <v>2109</v>
      </c>
      <c r="E812" s="337" t="s">
        <v>3092</v>
      </c>
      <c r="F812" s="338">
        <v>44636</v>
      </c>
      <c r="G812" s="339">
        <v>29000</v>
      </c>
      <c r="H812" s="339">
        <v>0</v>
      </c>
      <c r="I812" s="340" t="s">
        <v>3084</v>
      </c>
      <c r="J812" s="341" t="s">
        <v>3226</v>
      </c>
      <c r="K812" s="342"/>
      <c r="L812" s="342"/>
      <c r="M812" s="342"/>
      <c r="N812" s="339"/>
      <c r="O812" s="339">
        <v>2030000</v>
      </c>
      <c r="P812" s="341" t="s">
        <v>3234</v>
      </c>
      <c r="Q812" s="340" t="s">
        <v>3087</v>
      </c>
    </row>
    <row r="813" spans="2:17">
      <c r="B813" s="337" t="s">
        <v>3922</v>
      </c>
      <c r="C813" s="337"/>
      <c r="D813" s="337" t="s">
        <v>2109</v>
      </c>
      <c r="E813" s="337" t="s">
        <v>3092</v>
      </c>
      <c r="F813" s="338">
        <v>44636</v>
      </c>
      <c r="G813" s="339">
        <v>26000</v>
      </c>
      <c r="H813" s="339">
        <v>0</v>
      </c>
      <c r="I813" s="340" t="s">
        <v>3084</v>
      </c>
      <c r="J813" s="341" t="s">
        <v>3226</v>
      </c>
      <c r="K813" s="342"/>
      <c r="L813" s="342"/>
      <c r="M813" s="342"/>
      <c r="N813" s="339"/>
      <c r="O813" s="339">
        <v>1820000</v>
      </c>
      <c r="P813" s="341" t="s">
        <v>3234</v>
      </c>
      <c r="Q813" s="340" t="s">
        <v>3087</v>
      </c>
    </row>
    <row r="814" spans="2:17">
      <c r="B814" s="337" t="s">
        <v>3923</v>
      </c>
      <c r="C814" s="337"/>
      <c r="D814" s="337" t="s">
        <v>2109</v>
      </c>
      <c r="E814" s="337" t="s">
        <v>3092</v>
      </c>
      <c r="F814" s="338">
        <v>44636</v>
      </c>
      <c r="G814" s="339">
        <v>26000</v>
      </c>
      <c r="H814" s="339">
        <v>0</v>
      </c>
      <c r="I814" s="340" t="s">
        <v>3084</v>
      </c>
      <c r="J814" s="341" t="s">
        <v>3226</v>
      </c>
      <c r="K814" s="342"/>
      <c r="L814" s="342"/>
      <c r="M814" s="342"/>
      <c r="N814" s="339"/>
      <c r="O814" s="339">
        <v>1820000</v>
      </c>
      <c r="P814" s="341" t="s">
        <v>3234</v>
      </c>
      <c r="Q814" s="340" t="s">
        <v>3087</v>
      </c>
    </row>
    <row r="815" spans="2:17">
      <c r="B815" s="337" t="s">
        <v>3924</v>
      </c>
      <c r="C815" s="337"/>
      <c r="D815" s="337" t="s">
        <v>2109</v>
      </c>
      <c r="E815" s="337" t="s">
        <v>3092</v>
      </c>
      <c r="F815" s="338">
        <v>44636</v>
      </c>
      <c r="G815" s="339">
        <v>26000</v>
      </c>
      <c r="H815" s="339">
        <v>0</v>
      </c>
      <c r="I815" s="340" t="s">
        <v>3084</v>
      </c>
      <c r="J815" s="341" t="s">
        <v>3226</v>
      </c>
      <c r="K815" s="342"/>
      <c r="L815" s="342"/>
      <c r="M815" s="342"/>
      <c r="N815" s="339"/>
      <c r="O815" s="339">
        <v>1820000</v>
      </c>
      <c r="P815" s="341" t="s">
        <v>3234</v>
      </c>
      <c r="Q815" s="340" t="s">
        <v>3087</v>
      </c>
    </row>
    <row r="816" spans="2:17">
      <c r="B816" s="337" t="s">
        <v>3925</v>
      </c>
      <c r="C816" s="337"/>
      <c r="D816" s="337" t="s">
        <v>2109</v>
      </c>
      <c r="E816" s="337" t="s">
        <v>3092</v>
      </c>
      <c r="F816" s="338">
        <v>44636</v>
      </c>
      <c r="G816" s="339">
        <v>26000</v>
      </c>
      <c r="H816" s="339">
        <v>0</v>
      </c>
      <c r="I816" s="340" t="s">
        <v>3084</v>
      </c>
      <c r="J816" s="341" t="s">
        <v>3226</v>
      </c>
      <c r="K816" s="342"/>
      <c r="L816" s="342"/>
      <c r="M816" s="342"/>
      <c r="N816" s="339"/>
      <c r="O816" s="339">
        <v>1820000</v>
      </c>
      <c r="P816" s="341" t="s">
        <v>3234</v>
      </c>
      <c r="Q816" s="340" t="s">
        <v>3087</v>
      </c>
    </row>
    <row r="817" spans="2:17">
      <c r="B817" s="337" t="s">
        <v>3926</v>
      </c>
      <c r="C817" s="337"/>
      <c r="D817" s="337" t="s">
        <v>2109</v>
      </c>
      <c r="E817" s="337" t="s">
        <v>3092</v>
      </c>
      <c r="F817" s="338">
        <v>44636</v>
      </c>
      <c r="G817" s="339">
        <v>26000</v>
      </c>
      <c r="H817" s="339">
        <v>0</v>
      </c>
      <c r="I817" s="340" t="s">
        <v>3084</v>
      </c>
      <c r="J817" s="341" t="s">
        <v>3226</v>
      </c>
      <c r="K817" s="342"/>
      <c r="L817" s="342"/>
      <c r="M817" s="342"/>
      <c r="N817" s="339"/>
      <c r="O817" s="339">
        <v>1820000</v>
      </c>
      <c r="P817" s="341" t="s">
        <v>3234</v>
      </c>
      <c r="Q817" s="340" t="s">
        <v>3087</v>
      </c>
    </row>
    <row r="818" spans="2:17">
      <c r="B818" s="337" t="s">
        <v>3927</v>
      </c>
      <c r="C818" s="337"/>
      <c r="D818" s="337" t="s">
        <v>2109</v>
      </c>
      <c r="E818" s="337" t="s">
        <v>3092</v>
      </c>
      <c r="F818" s="338">
        <v>44636</v>
      </c>
      <c r="G818" s="339">
        <v>26000</v>
      </c>
      <c r="H818" s="339">
        <v>0</v>
      </c>
      <c r="I818" s="340" t="s">
        <v>3084</v>
      </c>
      <c r="J818" s="341" t="s">
        <v>3226</v>
      </c>
      <c r="K818" s="342"/>
      <c r="L818" s="342"/>
      <c r="M818" s="342"/>
      <c r="N818" s="339"/>
      <c r="O818" s="339">
        <v>1820000</v>
      </c>
      <c r="P818" s="341" t="s">
        <v>3234</v>
      </c>
      <c r="Q818" s="340" t="s">
        <v>3087</v>
      </c>
    </row>
    <row r="819" spans="2:17">
      <c r="B819" s="337" t="s">
        <v>3928</v>
      </c>
      <c r="C819" s="337"/>
      <c r="D819" s="337" t="s">
        <v>2109</v>
      </c>
      <c r="E819" s="337" t="s">
        <v>3092</v>
      </c>
      <c r="F819" s="338">
        <v>44636</v>
      </c>
      <c r="G819" s="339">
        <v>26000</v>
      </c>
      <c r="H819" s="339">
        <v>0</v>
      </c>
      <c r="I819" s="340" t="s">
        <v>3084</v>
      </c>
      <c r="J819" s="341" t="s">
        <v>3226</v>
      </c>
      <c r="K819" s="342"/>
      <c r="L819" s="342"/>
      <c r="M819" s="342"/>
      <c r="N819" s="339"/>
      <c r="O819" s="339">
        <v>1820000</v>
      </c>
      <c r="P819" s="341" t="s">
        <v>3234</v>
      </c>
      <c r="Q819" s="340" t="s">
        <v>3087</v>
      </c>
    </row>
    <row r="820" spans="2:17">
      <c r="B820" s="337" t="s">
        <v>3929</v>
      </c>
      <c r="C820" s="337"/>
      <c r="D820" s="337" t="s">
        <v>2109</v>
      </c>
      <c r="E820" s="337" t="s">
        <v>3092</v>
      </c>
      <c r="F820" s="338">
        <v>44636</v>
      </c>
      <c r="G820" s="339">
        <v>26000</v>
      </c>
      <c r="H820" s="339">
        <v>0</v>
      </c>
      <c r="I820" s="340" t="s">
        <v>3084</v>
      </c>
      <c r="J820" s="341" t="s">
        <v>3226</v>
      </c>
      <c r="K820" s="342"/>
      <c r="L820" s="342"/>
      <c r="M820" s="342"/>
      <c r="N820" s="339"/>
      <c r="O820" s="339">
        <v>1820000</v>
      </c>
      <c r="P820" s="341" t="s">
        <v>3234</v>
      </c>
      <c r="Q820" s="340" t="s">
        <v>3087</v>
      </c>
    </row>
    <row r="821" spans="2:17">
      <c r="B821" s="337" t="s">
        <v>3930</v>
      </c>
      <c r="C821" s="337"/>
      <c r="D821" s="337" t="s">
        <v>2109</v>
      </c>
      <c r="E821" s="337" t="s">
        <v>3092</v>
      </c>
      <c r="F821" s="338">
        <v>44636</v>
      </c>
      <c r="G821" s="339">
        <v>26000</v>
      </c>
      <c r="H821" s="339">
        <v>0</v>
      </c>
      <c r="I821" s="340" t="s">
        <v>3084</v>
      </c>
      <c r="J821" s="341" t="s">
        <v>3226</v>
      </c>
      <c r="K821" s="342"/>
      <c r="L821" s="342"/>
      <c r="M821" s="342"/>
      <c r="N821" s="339"/>
      <c r="O821" s="339">
        <v>1820000</v>
      </c>
      <c r="P821" s="341" t="s">
        <v>3234</v>
      </c>
      <c r="Q821" s="340" t="s">
        <v>3087</v>
      </c>
    </row>
    <row r="822" spans="2:17">
      <c r="B822" s="337" t="s">
        <v>3931</v>
      </c>
      <c r="C822" s="337"/>
      <c r="D822" s="337" t="s">
        <v>2109</v>
      </c>
      <c r="E822" s="337" t="s">
        <v>3092</v>
      </c>
      <c r="F822" s="338">
        <v>44637</v>
      </c>
      <c r="G822" s="339">
        <v>26000</v>
      </c>
      <c r="H822" s="339">
        <v>0</v>
      </c>
      <c r="I822" s="340" t="s">
        <v>3084</v>
      </c>
      <c r="J822" s="341" t="s">
        <v>3226</v>
      </c>
      <c r="K822" s="342"/>
      <c r="L822" s="342"/>
      <c r="M822" s="342"/>
      <c r="N822" s="339"/>
      <c r="O822" s="339">
        <v>1820000</v>
      </c>
      <c r="P822" s="341" t="s">
        <v>3234</v>
      </c>
      <c r="Q822" s="340" t="s">
        <v>3087</v>
      </c>
    </row>
    <row r="823" spans="2:17">
      <c r="B823" s="337" t="s">
        <v>3932</v>
      </c>
      <c r="C823" s="337"/>
      <c r="D823" s="337" t="s">
        <v>2109</v>
      </c>
      <c r="E823" s="337" t="s">
        <v>3092</v>
      </c>
      <c r="F823" s="338">
        <v>44637</v>
      </c>
      <c r="G823" s="339">
        <v>26000</v>
      </c>
      <c r="H823" s="339">
        <v>0</v>
      </c>
      <c r="I823" s="340" t="s">
        <v>3084</v>
      </c>
      <c r="J823" s="341" t="s">
        <v>3226</v>
      </c>
      <c r="K823" s="342"/>
      <c r="L823" s="342"/>
      <c r="M823" s="342"/>
      <c r="N823" s="339"/>
      <c r="O823" s="339">
        <v>1820000</v>
      </c>
      <c r="P823" s="341" t="s">
        <v>3234</v>
      </c>
      <c r="Q823" s="340" t="s">
        <v>3087</v>
      </c>
    </row>
    <row r="824" spans="2:17">
      <c r="B824" s="337" t="s">
        <v>3933</v>
      </c>
      <c r="C824" s="337"/>
      <c r="D824" s="337" t="s">
        <v>2109</v>
      </c>
      <c r="E824" s="337" t="s">
        <v>3092</v>
      </c>
      <c r="F824" s="338">
        <v>44637</v>
      </c>
      <c r="G824" s="339">
        <v>26000</v>
      </c>
      <c r="H824" s="339">
        <v>0</v>
      </c>
      <c r="I824" s="340" t="s">
        <v>3084</v>
      </c>
      <c r="J824" s="341" t="s">
        <v>3226</v>
      </c>
      <c r="K824" s="342"/>
      <c r="L824" s="342"/>
      <c r="M824" s="342"/>
      <c r="N824" s="339"/>
      <c r="O824" s="339">
        <v>1820000</v>
      </c>
      <c r="P824" s="341" t="s">
        <v>3234</v>
      </c>
      <c r="Q824" s="340" t="s">
        <v>3087</v>
      </c>
    </row>
    <row r="825" spans="2:17">
      <c r="B825" s="337" t="s">
        <v>3934</v>
      </c>
      <c r="C825" s="337"/>
      <c r="D825" s="337" t="s">
        <v>2109</v>
      </c>
      <c r="E825" s="337" t="s">
        <v>3092</v>
      </c>
      <c r="F825" s="338">
        <v>44637</v>
      </c>
      <c r="G825" s="339">
        <v>26000</v>
      </c>
      <c r="H825" s="339">
        <v>0</v>
      </c>
      <c r="I825" s="340" t="s">
        <v>3084</v>
      </c>
      <c r="J825" s="341" t="s">
        <v>3226</v>
      </c>
      <c r="K825" s="342"/>
      <c r="L825" s="342"/>
      <c r="M825" s="342"/>
      <c r="N825" s="339"/>
      <c r="O825" s="339">
        <v>1820000</v>
      </c>
      <c r="P825" s="341" t="s">
        <v>3234</v>
      </c>
      <c r="Q825" s="340" t="s">
        <v>3087</v>
      </c>
    </row>
    <row r="826" spans="2:17">
      <c r="B826" s="337" t="s">
        <v>3935</v>
      </c>
      <c r="C826" s="337"/>
      <c r="D826" s="337" t="s">
        <v>2109</v>
      </c>
      <c r="E826" s="337" t="s">
        <v>3092</v>
      </c>
      <c r="F826" s="338">
        <v>44637</v>
      </c>
      <c r="G826" s="339">
        <v>26000</v>
      </c>
      <c r="H826" s="339">
        <v>0</v>
      </c>
      <c r="I826" s="340" t="s">
        <v>3084</v>
      </c>
      <c r="J826" s="341" t="s">
        <v>3226</v>
      </c>
      <c r="K826" s="342"/>
      <c r="L826" s="342"/>
      <c r="M826" s="342"/>
      <c r="N826" s="339"/>
      <c r="O826" s="339">
        <v>1820000</v>
      </c>
      <c r="P826" s="341" t="s">
        <v>3234</v>
      </c>
      <c r="Q826" s="340" t="s">
        <v>3087</v>
      </c>
    </row>
    <row r="827" spans="2:17">
      <c r="B827" s="337" t="s">
        <v>3936</v>
      </c>
      <c r="C827" s="337"/>
      <c r="D827" s="337" t="s">
        <v>2109</v>
      </c>
      <c r="E827" s="337" t="s">
        <v>3092</v>
      </c>
      <c r="F827" s="338">
        <v>44637</v>
      </c>
      <c r="G827" s="339">
        <v>26000</v>
      </c>
      <c r="H827" s="339">
        <v>0</v>
      </c>
      <c r="I827" s="340" t="s">
        <v>3084</v>
      </c>
      <c r="J827" s="341" t="s">
        <v>3226</v>
      </c>
      <c r="K827" s="342"/>
      <c r="L827" s="342"/>
      <c r="M827" s="342"/>
      <c r="N827" s="339"/>
      <c r="O827" s="339">
        <v>1820000</v>
      </c>
      <c r="P827" s="341" t="s">
        <v>3234</v>
      </c>
      <c r="Q827" s="340" t="s">
        <v>3087</v>
      </c>
    </row>
    <row r="828" spans="2:17">
      <c r="B828" s="337" t="s">
        <v>3937</v>
      </c>
      <c r="C828" s="337"/>
      <c r="D828" s="337" t="s">
        <v>2109</v>
      </c>
      <c r="E828" s="337" t="s">
        <v>3092</v>
      </c>
      <c r="F828" s="338">
        <v>44637</v>
      </c>
      <c r="G828" s="339">
        <v>26000</v>
      </c>
      <c r="H828" s="339">
        <v>0</v>
      </c>
      <c r="I828" s="340" t="s">
        <v>3084</v>
      </c>
      <c r="J828" s="341" t="s">
        <v>3226</v>
      </c>
      <c r="K828" s="342"/>
      <c r="L828" s="342"/>
      <c r="M828" s="342"/>
      <c r="N828" s="339"/>
      <c r="O828" s="339">
        <v>1820000</v>
      </c>
      <c r="P828" s="341" t="s">
        <v>3234</v>
      </c>
      <c r="Q828" s="340" t="s">
        <v>3087</v>
      </c>
    </row>
    <row r="829" spans="2:17">
      <c r="B829" s="337" t="s">
        <v>3938</v>
      </c>
      <c r="C829" s="337"/>
      <c r="D829" s="337" t="s">
        <v>2109</v>
      </c>
      <c r="E829" s="337" t="s">
        <v>3092</v>
      </c>
      <c r="F829" s="338">
        <v>44637</v>
      </c>
      <c r="G829" s="339">
        <v>26000</v>
      </c>
      <c r="H829" s="339">
        <v>0</v>
      </c>
      <c r="I829" s="340" t="s">
        <v>3084</v>
      </c>
      <c r="J829" s="341" t="s">
        <v>3226</v>
      </c>
      <c r="K829" s="342"/>
      <c r="L829" s="342"/>
      <c r="M829" s="342"/>
      <c r="N829" s="339"/>
      <c r="O829" s="339">
        <v>1820000</v>
      </c>
      <c r="P829" s="341" t="s">
        <v>3234</v>
      </c>
      <c r="Q829" s="340" t="s">
        <v>3087</v>
      </c>
    </row>
    <row r="830" spans="2:17">
      <c r="B830" s="337" t="s">
        <v>3939</v>
      </c>
      <c r="C830" s="337"/>
      <c r="D830" s="337" t="s">
        <v>2109</v>
      </c>
      <c r="E830" s="337" t="s">
        <v>3092</v>
      </c>
      <c r="F830" s="338">
        <v>44637</v>
      </c>
      <c r="G830" s="339">
        <v>26000</v>
      </c>
      <c r="H830" s="339">
        <v>0</v>
      </c>
      <c r="I830" s="340" t="s">
        <v>3084</v>
      </c>
      <c r="J830" s="341" t="s">
        <v>3226</v>
      </c>
      <c r="K830" s="342"/>
      <c r="L830" s="342"/>
      <c r="M830" s="342"/>
      <c r="N830" s="339"/>
      <c r="O830" s="339">
        <v>1820000</v>
      </c>
      <c r="P830" s="341" t="s">
        <v>3234</v>
      </c>
      <c r="Q830" s="340" t="s">
        <v>3087</v>
      </c>
    </row>
    <row r="831" spans="2:17">
      <c r="B831" s="337" t="s">
        <v>3940</v>
      </c>
      <c r="C831" s="337"/>
      <c r="D831" s="337" t="s">
        <v>2109</v>
      </c>
      <c r="E831" s="337" t="s">
        <v>3092</v>
      </c>
      <c r="F831" s="338">
        <v>44637</v>
      </c>
      <c r="G831" s="339">
        <v>26000</v>
      </c>
      <c r="H831" s="339">
        <v>0</v>
      </c>
      <c r="I831" s="340" t="s">
        <v>3084</v>
      </c>
      <c r="J831" s="341" t="s">
        <v>3226</v>
      </c>
      <c r="K831" s="342"/>
      <c r="L831" s="342"/>
      <c r="M831" s="342"/>
      <c r="N831" s="339"/>
      <c r="O831" s="339">
        <v>1820000</v>
      </c>
      <c r="P831" s="341" t="s">
        <v>3234</v>
      </c>
      <c r="Q831" s="340" t="s">
        <v>3087</v>
      </c>
    </row>
    <row r="832" spans="2:17">
      <c r="B832" s="337" t="s">
        <v>3941</v>
      </c>
      <c r="C832" s="337"/>
      <c r="D832" s="337" t="s">
        <v>2109</v>
      </c>
      <c r="E832" s="337" t="s">
        <v>3092</v>
      </c>
      <c r="F832" s="338">
        <v>44637</v>
      </c>
      <c r="G832" s="339">
        <v>26000</v>
      </c>
      <c r="H832" s="339">
        <v>0</v>
      </c>
      <c r="I832" s="340" t="s">
        <v>3084</v>
      </c>
      <c r="J832" s="341" t="s">
        <v>3226</v>
      </c>
      <c r="K832" s="342"/>
      <c r="L832" s="342"/>
      <c r="M832" s="342"/>
      <c r="N832" s="339"/>
      <c r="O832" s="339">
        <v>1820000</v>
      </c>
      <c r="P832" s="341" t="s">
        <v>3234</v>
      </c>
      <c r="Q832" s="340" t="s">
        <v>3087</v>
      </c>
    </row>
    <row r="833" spans="2:17">
      <c r="B833" s="337" t="s">
        <v>3942</v>
      </c>
      <c r="C833" s="337"/>
      <c r="D833" s="337" t="s">
        <v>2109</v>
      </c>
      <c r="E833" s="337" t="s">
        <v>3092</v>
      </c>
      <c r="F833" s="338">
        <v>44637</v>
      </c>
      <c r="G833" s="339">
        <v>26000</v>
      </c>
      <c r="H833" s="339">
        <v>0</v>
      </c>
      <c r="I833" s="340" t="s">
        <v>3084</v>
      </c>
      <c r="J833" s="341" t="s">
        <v>3226</v>
      </c>
      <c r="K833" s="342"/>
      <c r="L833" s="342"/>
      <c r="M833" s="342"/>
      <c r="N833" s="339"/>
      <c r="O833" s="339">
        <v>1820000</v>
      </c>
      <c r="P833" s="341" t="s">
        <v>3234</v>
      </c>
      <c r="Q833" s="340" t="s">
        <v>3087</v>
      </c>
    </row>
    <row r="834" spans="2:17">
      <c r="B834" s="337" t="s">
        <v>3943</v>
      </c>
      <c r="C834" s="337"/>
      <c r="D834" s="337" t="s">
        <v>2109</v>
      </c>
      <c r="E834" s="337" t="s">
        <v>3092</v>
      </c>
      <c r="F834" s="338">
        <v>44637</v>
      </c>
      <c r="G834" s="339">
        <v>26000</v>
      </c>
      <c r="H834" s="339">
        <v>0</v>
      </c>
      <c r="I834" s="340" t="s">
        <v>3084</v>
      </c>
      <c r="J834" s="341" t="s">
        <v>3226</v>
      </c>
      <c r="K834" s="342"/>
      <c r="L834" s="342"/>
      <c r="M834" s="342"/>
      <c r="N834" s="339"/>
      <c r="O834" s="339">
        <v>1820000</v>
      </c>
      <c r="P834" s="341" t="s">
        <v>3234</v>
      </c>
      <c r="Q834" s="340" t="s">
        <v>3087</v>
      </c>
    </row>
    <row r="835" spans="2:17">
      <c r="B835" s="337" t="s">
        <v>3944</v>
      </c>
      <c r="C835" s="337"/>
      <c r="D835" s="337" t="s">
        <v>2109</v>
      </c>
      <c r="E835" s="337" t="s">
        <v>3092</v>
      </c>
      <c r="F835" s="338">
        <v>44637</v>
      </c>
      <c r="G835" s="339">
        <v>26000</v>
      </c>
      <c r="H835" s="339">
        <v>0</v>
      </c>
      <c r="I835" s="340" t="s">
        <v>3084</v>
      </c>
      <c r="J835" s="341" t="s">
        <v>3226</v>
      </c>
      <c r="K835" s="342"/>
      <c r="L835" s="342"/>
      <c r="M835" s="342"/>
      <c r="N835" s="339"/>
      <c r="O835" s="339">
        <v>1820000</v>
      </c>
      <c r="P835" s="341" t="s">
        <v>3234</v>
      </c>
      <c r="Q835" s="340" t="s">
        <v>3087</v>
      </c>
    </row>
    <row r="836" spans="2:17">
      <c r="B836" s="337" t="s">
        <v>3945</v>
      </c>
      <c r="C836" s="337"/>
      <c r="D836" s="337" t="s">
        <v>2109</v>
      </c>
      <c r="E836" s="337" t="s">
        <v>3092</v>
      </c>
      <c r="F836" s="338">
        <v>44637</v>
      </c>
      <c r="G836" s="339">
        <v>26000</v>
      </c>
      <c r="H836" s="339">
        <v>0</v>
      </c>
      <c r="I836" s="340" t="s">
        <v>3084</v>
      </c>
      <c r="J836" s="341" t="s">
        <v>3226</v>
      </c>
      <c r="K836" s="342"/>
      <c r="L836" s="342"/>
      <c r="M836" s="342"/>
      <c r="N836" s="339"/>
      <c r="O836" s="339">
        <v>1820000</v>
      </c>
      <c r="P836" s="341" t="s">
        <v>3234</v>
      </c>
      <c r="Q836" s="340" t="s">
        <v>3087</v>
      </c>
    </row>
    <row r="837" spans="2:17">
      <c r="B837" s="337" t="s">
        <v>3946</v>
      </c>
      <c r="C837" s="337"/>
      <c r="D837" s="337" t="s">
        <v>2109</v>
      </c>
      <c r="E837" s="337" t="s">
        <v>3092</v>
      </c>
      <c r="F837" s="338">
        <v>44637</v>
      </c>
      <c r="G837" s="339">
        <v>26000</v>
      </c>
      <c r="H837" s="339">
        <v>0</v>
      </c>
      <c r="I837" s="340" t="s">
        <v>3084</v>
      </c>
      <c r="J837" s="341" t="s">
        <v>3226</v>
      </c>
      <c r="K837" s="342"/>
      <c r="L837" s="342"/>
      <c r="M837" s="342"/>
      <c r="N837" s="339"/>
      <c r="O837" s="339">
        <v>1820000</v>
      </c>
      <c r="P837" s="341" t="s">
        <v>3234</v>
      </c>
      <c r="Q837" s="340" t="s">
        <v>3087</v>
      </c>
    </row>
    <row r="838" spans="2:17">
      <c r="B838" s="337" t="s">
        <v>3947</v>
      </c>
      <c r="C838" s="337"/>
      <c r="D838" s="337" t="s">
        <v>2109</v>
      </c>
      <c r="E838" s="337" t="s">
        <v>3092</v>
      </c>
      <c r="F838" s="338">
        <v>44637</v>
      </c>
      <c r="G838" s="339">
        <v>26000</v>
      </c>
      <c r="H838" s="339">
        <v>0</v>
      </c>
      <c r="I838" s="340" t="s">
        <v>3084</v>
      </c>
      <c r="J838" s="341" t="s">
        <v>3226</v>
      </c>
      <c r="K838" s="342"/>
      <c r="L838" s="342"/>
      <c r="M838" s="342"/>
      <c r="N838" s="339"/>
      <c r="O838" s="339">
        <v>1820000</v>
      </c>
      <c r="P838" s="341" t="s">
        <v>3234</v>
      </c>
      <c r="Q838" s="340" t="s">
        <v>3087</v>
      </c>
    </row>
    <row r="839" spans="2:17">
      <c r="B839" s="337" t="s">
        <v>3948</v>
      </c>
      <c r="C839" s="337"/>
      <c r="D839" s="337" t="s">
        <v>2109</v>
      </c>
      <c r="E839" s="337" t="s">
        <v>3092</v>
      </c>
      <c r="F839" s="338">
        <v>44637</v>
      </c>
      <c r="G839" s="339">
        <v>26000</v>
      </c>
      <c r="H839" s="339">
        <v>0</v>
      </c>
      <c r="I839" s="340" t="s">
        <v>3084</v>
      </c>
      <c r="J839" s="341" t="s">
        <v>3226</v>
      </c>
      <c r="K839" s="342"/>
      <c r="L839" s="342"/>
      <c r="M839" s="342"/>
      <c r="N839" s="339"/>
      <c r="O839" s="339">
        <v>1820000</v>
      </c>
      <c r="P839" s="341" t="s">
        <v>3234</v>
      </c>
      <c r="Q839" s="340" t="s">
        <v>3087</v>
      </c>
    </row>
    <row r="840" spans="2:17">
      <c r="B840" s="337" t="s">
        <v>3949</v>
      </c>
      <c r="C840" s="337"/>
      <c r="D840" s="337" t="s">
        <v>2109</v>
      </c>
      <c r="E840" s="337" t="s">
        <v>3092</v>
      </c>
      <c r="F840" s="338">
        <v>44637</v>
      </c>
      <c r="G840" s="339">
        <v>26000</v>
      </c>
      <c r="H840" s="339">
        <v>0</v>
      </c>
      <c r="I840" s="340" t="s">
        <v>3084</v>
      </c>
      <c r="J840" s="341" t="s">
        <v>3226</v>
      </c>
      <c r="K840" s="342"/>
      <c r="L840" s="342"/>
      <c r="M840" s="342"/>
      <c r="N840" s="339"/>
      <c r="O840" s="339">
        <v>1820000</v>
      </c>
      <c r="P840" s="341" t="s">
        <v>3234</v>
      </c>
      <c r="Q840" s="340" t="s">
        <v>3087</v>
      </c>
    </row>
    <row r="841" spans="2:17">
      <c r="B841" s="337" t="s">
        <v>3950</v>
      </c>
      <c r="C841" s="337"/>
      <c r="D841" s="337" t="s">
        <v>2109</v>
      </c>
      <c r="E841" s="337" t="s">
        <v>3092</v>
      </c>
      <c r="F841" s="338">
        <v>44637</v>
      </c>
      <c r="G841" s="339">
        <v>26000</v>
      </c>
      <c r="H841" s="339">
        <v>0</v>
      </c>
      <c r="I841" s="340" t="s">
        <v>3084</v>
      </c>
      <c r="J841" s="341" t="s">
        <v>3226</v>
      </c>
      <c r="K841" s="342"/>
      <c r="L841" s="342"/>
      <c r="M841" s="342"/>
      <c r="N841" s="339"/>
      <c r="O841" s="339">
        <v>1820000</v>
      </c>
      <c r="P841" s="341" t="s">
        <v>3234</v>
      </c>
      <c r="Q841" s="340" t="s">
        <v>3087</v>
      </c>
    </row>
    <row r="842" spans="2:17">
      <c r="B842" s="337" t="s">
        <v>3951</v>
      </c>
      <c r="C842" s="337"/>
      <c r="D842" s="337" t="s">
        <v>2109</v>
      </c>
      <c r="E842" s="337" t="s">
        <v>3092</v>
      </c>
      <c r="F842" s="338">
        <v>44637</v>
      </c>
      <c r="G842" s="339">
        <v>26000</v>
      </c>
      <c r="H842" s="339">
        <v>0</v>
      </c>
      <c r="I842" s="340" t="s">
        <v>3084</v>
      </c>
      <c r="J842" s="341" t="s">
        <v>3226</v>
      </c>
      <c r="K842" s="342"/>
      <c r="L842" s="342"/>
      <c r="M842" s="342"/>
      <c r="N842" s="339"/>
      <c r="O842" s="339">
        <v>1820000</v>
      </c>
      <c r="P842" s="341" t="s">
        <v>3234</v>
      </c>
      <c r="Q842" s="340" t="s">
        <v>3087</v>
      </c>
    </row>
    <row r="843" spans="2:17">
      <c r="B843" s="337" t="s">
        <v>3952</v>
      </c>
      <c r="C843" s="337"/>
      <c r="D843" s="337" t="s">
        <v>2109</v>
      </c>
      <c r="E843" s="337" t="s">
        <v>3092</v>
      </c>
      <c r="F843" s="338">
        <v>44637</v>
      </c>
      <c r="G843" s="339">
        <v>26000</v>
      </c>
      <c r="H843" s="339">
        <v>0</v>
      </c>
      <c r="I843" s="340" t="s">
        <v>3084</v>
      </c>
      <c r="J843" s="341" t="s">
        <v>3226</v>
      </c>
      <c r="K843" s="342"/>
      <c r="L843" s="342"/>
      <c r="M843" s="342"/>
      <c r="N843" s="339"/>
      <c r="O843" s="339">
        <v>1820000</v>
      </c>
      <c r="P843" s="341" t="s">
        <v>3234</v>
      </c>
      <c r="Q843" s="340" t="s">
        <v>3087</v>
      </c>
    </row>
    <row r="844" spans="2:17">
      <c r="B844" s="337" t="s">
        <v>3953</v>
      </c>
      <c r="C844" s="337"/>
      <c r="D844" s="337" t="s">
        <v>2109</v>
      </c>
      <c r="E844" s="337" t="s">
        <v>3092</v>
      </c>
      <c r="F844" s="338">
        <v>44637</v>
      </c>
      <c r="G844" s="339">
        <v>26000</v>
      </c>
      <c r="H844" s="339">
        <v>0</v>
      </c>
      <c r="I844" s="340" t="s">
        <v>3084</v>
      </c>
      <c r="J844" s="341" t="s">
        <v>3226</v>
      </c>
      <c r="K844" s="342"/>
      <c r="L844" s="342"/>
      <c r="M844" s="342"/>
      <c r="N844" s="339"/>
      <c r="O844" s="339">
        <v>1820000</v>
      </c>
      <c r="P844" s="341" t="s">
        <v>3234</v>
      </c>
      <c r="Q844" s="340" t="s">
        <v>3087</v>
      </c>
    </row>
    <row r="845" spans="2:17">
      <c r="B845" s="337" t="s">
        <v>3954</v>
      </c>
      <c r="C845" s="337"/>
      <c r="D845" s="337" t="s">
        <v>2109</v>
      </c>
      <c r="E845" s="337" t="s">
        <v>3092</v>
      </c>
      <c r="F845" s="338">
        <v>44637</v>
      </c>
      <c r="G845" s="339">
        <v>26000</v>
      </c>
      <c r="H845" s="339">
        <v>0</v>
      </c>
      <c r="I845" s="340" t="s">
        <v>3084</v>
      </c>
      <c r="J845" s="341" t="s">
        <v>3226</v>
      </c>
      <c r="K845" s="342"/>
      <c r="L845" s="342"/>
      <c r="M845" s="342"/>
      <c r="N845" s="339"/>
      <c r="O845" s="339">
        <v>1820000</v>
      </c>
      <c r="P845" s="341" t="s">
        <v>3234</v>
      </c>
      <c r="Q845" s="340" t="s">
        <v>3087</v>
      </c>
    </row>
    <row r="846" spans="2:17">
      <c r="B846" s="337" t="s">
        <v>3955</v>
      </c>
      <c r="C846" s="337"/>
      <c r="D846" s="337" t="s">
        <v>2109</v>
      </c>
      <c r="E846" s="337" t="s">
        <v>3092</v>
      </c>
      <c r="F846" s="338">
        <v>44637</v>
      </c>
      <c r="G846" s="339">
        <v>26000</v>
      </c>
      <c r="H846" s="339">
        <v>0</v>
      </c>
      <c r="I846" s="340" t="s">
        <v>3084</v>
      </c>
      <c r="J846" s="341" t="s">
        <v>3226</v>
      </c>
      <c r="K846" s="342"/>
      <c r="L846" s="342"/>
      <c r="M846" s="342"/>
      <c r="N846" s="339"/>
      <c r="O846" s="339">
        <v>1820000</v>
      </c>
      <c r="P846" s="341" t="s">
        <v>3234</v>
      </c>
      <c r="Q846" s="340" t="s">
        <v>3087</v>
      </c>
    </row>
    <row r="847" spans="2:17">
      <c r="B847" s="337" t="s">
        <v>3956</v>
      </c>
      <c r="C847" s="337"/>
      <c r="D847" s="337" t="s">
        <v>2109</v>
      </c>
      <c r="E847" s="337" t="s">
        <v>3092</v>
      </c>
      <c r="F847" s="338">
        <v>44637</v>
      </c>
      <c r="G847" s="339">
        <v>26000</v>
      </c>
      <c r="H847" s="339">
        <v>0</v>
      </c>
      <c r="I847" s="340" t="s">
        <v>3084</v>
      </c>
      <c r="J847" s="341" t="s">
        <v>3226</v>
      </c>
      <c r="K847" s="342"/>
      <c r="L847" s="342"/>
      <c r="M847" s="342"/>
      <c r="N847" s="339"/>
      <c r="O847" s="339">
        <v>1820000</v>
      </c>
      <c r="P847" s="341" t="s">
        <v>3234</v>
      </c>
      <c r="Q847" s="340" t="s">
        <v>3087</v>
      </c>
    </row>
    <row r="848" spans="2:17">
      <c r="B848" s="337" t="s">
        <v>3957</v>
      </c>
      <c r="C848" s="337"/>
      <c r="D848" s="337" t="s">
        <v>2109</v>
      </c>
      <c r="E848" s="337" t="s">
        <v>3092</v>
      </c>
      <c r="F848" s="338">
        <v>44637</v>
      </c>
      <c r="G848" s="339">
        <v>26000</v>
      </c>
      <c r="H848" s="339">
        <v>0</v>
      </c>
      <c r="I848" s="340" t="s">
        <v>3084</v>
      </c>
      <c r="J848" s="341" t="s">
        <v>3226</v>
      </c>
      <c r="K848" s="342"/>
      <c r="L848" s="342"/>
      <c r="M848" s="342"/>
      <c r="N848" s="339"/>
      <c r="O848" s="339">
        <v>1820000</v>
      </c>
      <c r="P848" s="341" t="s">
        <v>3234</v>
      </c>
      <c r="Q848" s="340" t="s">
        <v>3087</v>
      </c>
    </row>
    <row r="849" spans="2:17">
      <c r="B849" s="337" t="s">
        <v>3958</v>
      </c>
      <c r="C849" s="337"/>
      <c r="D849" s="337" t="s">
        <v>2109</v>
      </c>
      <c r="E849" s="337" t="s">
        <v>3092</v>
      </c>
      <c r="F849" s="338">
        <v>44638</v>
      </c>
      <c r="G849" s="339">
        <v>30000</v>
      </c>
      <c r="H849" s="339">
        <v>0</v>
      </c>
      <c r="I849" s="340" t="s">
        <v>3084</v>
      </c>
      <c r="J849" s="341" t="s">
        <v>3226</v>
      </c>
      <c r="K849" s="342"/>
      <c r="L849" s="342"/>
      <c r="M849" s="342"/>
      <c r="N849" s="339"/>
      <c r="O849" s="339">
        <v>2100000</v>
      </c>
      <c r="P849" s="341" t="s">
        <v>3281</v>
      </c>
      <c r="Q849" s="340" t="s">
        <v>3087</v>
      </c>
    </row>
    <row r="850" spans="2:17">
      <c r="B850" s="337" t="s">
        <v>3959</v>
      </c>
      <c r="C850" s="337"/>
      <c r="D850" s="337" t="s">
        <v>2109</v>
      </c>
      <c r="E850" s="337" t="s">
        <v>3092</v>
      </c>
      <c r="F850" s="338">
        <v>44638</v>
      </c>
      <c r="G850" s="339">
        <v>30000</v>
      </c>
      <c r="H850" s="339">
        <v>0</v>
      </c>
      <c r="I850" s="340" t="s">
        <v>3084</v>
      </c>
      <c r="J850" s="341" t="s">
        <v>3226</v>
      </c>
      <c r="K850" s="342"/>
      <c r="L850" s="342"/>
      <c r="M850" s="342"/>
      <c r="N850" s="339"/>
      <c r="O850" s="339">
        <v>2100000</v>
      </c>
      <c r="P850" s="341" t="s">
        <v>3281</v>
      </c>
      <c r="Q850" s="340" t="s">
        <v>3087</v>
      </c>
    </row>
    <row r="851" spans="2:17">
      <c r="B851" s="337" t="s">
        <v>3960</v>
      </c>
      <c r="C851" s="337"/>
      <c r="D851" s="337" t="s">
        <v>2109</v>
      </c>
      <c r="E851" s="337" t="s">
        <v>3092</v>
      </c>
      <c r="F851" s="338">
        <v>44638</v>
      </c>
      <c r="G851" s="339">
        <v>30000</v>
      </c>
      <c r="H851" s="339">
        <v>0</v>
      </c>
      <c r="I851" s="340" t="s">
        <v>3084</v>
      </c>
      <c r="J851" s="341" t="s">
        <v>3226</v>
      </c>
      <c r="K851" s="342"/>
      <c r="L851" s="342"/>
      <c r="M851" s="342"/>
      <c r="N851" s="339"/>
      <c r="O851" s="339">
        <v>2100000</v>
      </c>
      <c r="P851" s="341" t="s">
        <v>3281</v>
      </c>
      <c r="Q851" s="340" t="s">
        <v>3087</v>
      </c>
    </row>
    <row r="852" spans="2:17">
      <c r="B852" s="337" t="s">
        <v>3961</v>
      </c>
      <c r="C852" s="337"/>
      <c r="D852" s="337" t="s">
        <v>2109</v>
      </c>
      <c r="E852" s="337" t="s">
        <v>3092</v>
      </c>
      <c r="F852" s="338">
        <v>44638</v>
      </c>
      <c r="G852" s="339">
        <v>30000</v>
      </c>
      <c r="H852" s="339">
        <v>0</v>
      </c>
      <c r="I852" s="340" t="s">
        <v>3084</v>
      </c>
      <c r="J852" s="341" t="s">
        <v>3226</v>
      </c>
      <c r="K852" s="342"/>
      <c r="L852" s="342"/>
      <c r="M852" s="342"/>
      <c r="N852" s="339"/>
      <c r="O852" s="339">
        <v>2100000</v>
      </c>
      <c r="P852" s="341" t="s">
        <v>3281</v>
      </c>
      <c r="Q852" s="340" t="s">
        <v>3087</v>
      </c>
    </row>
    <row r="853" spans="2:17">
      <c r="B853" s="337" t="s">
        <v>3962</v>
      </c>
      <c r="C853" s="337"/>
      <c r="D853" s="337" t="s">
        <v>2109</v>
      </c>
      <c r="E853" s="337" t="s">
        <v>3092</v>
      </c>
      <c r="F853" s="338">
        <v>44638</v>
      </c>
      <c r="G853" s="339">
        <v>30000</v>
      </c>
      <c r="H853" s="339">
        <v>0</v>
      </c>
      <c r="I853" s="340" t="s">
        <v>3084</v>
      </c>
      <c r="J853" s="341" t="s">
        <v>3226</v>
      </c>
      <c r="K853" s="342"/>
      <c r="L853" s="342"/>
      <c r="M853" s="342"/>
      <c r="N853" s="339"/>
      <c r="O853" s="339">
        <v>2100000</v>
      </c>
      <c r="P853" s="341" t="s">
        <v>3281</v>
      </c>
      <c r="Q853" s="340" t="s">
        <v>3087</v>
      </c>
    </row>
    <row r="854" spans="2:17">
      <c r="B854" s="337" t="s">
        <v>3963</v>
      </c>
      <c r="C854" s="337"/>
      <c r="D854" s="337" t="s">
        <v>2109</v>
      </c>
      <c r="E854" s="337" t="s">
        <v>3092</v>
      </c>
      <c r="F854" s="338">
        <v>44638</v>
      </c>
      <c r="G854" s="339">
        <v>28000</v>
      </c>
      <c r="H854" s="339">
        <v>0</v>
      </c>
      <c r="I854" s="340" t="s">
        <v>3084</v>
      </c>
      <c r="J854" s="341" t="s">
        <v>3226</v>
      </c>
      <c r="K854" s="342"/>
      <c r="L854" s="342"/>
      <c r="M854" s="342"/>
      <c r="N854" s="339"/>
      <c r="O854" s="339">
        <v>1960000</v>
      </c>
      <c r="P854" s="341" t="s">
        <v>3281</v>
      </c>
      <c r="Q854" s="340" t="s">
        <v>3087</v>
      </c>
    </row>
    <row r="855" spans="2:17">
      <c r="B855" s="337" t="s">
        <v>3964</v>
      </c>
      <c r="C855" s="337"/>
      <c r="D855" s="337" t="s">
        <v>2109</v>
      </c>
      <c r="E855" s="337" t="s">
        <v>3092</v>
      </c>
      <c r="F855" s="338">
        <v>44638</v>
      </c>
      <c r="G855" s="339">
        <v>28000</v>
      </c>
      <c r="H855" s="339">
        <v>0</v>
      </c>
      <c r="I855" s="340" t="s">
        <v>3084</v>
      </c>
      <c r="J855" s="341" t="s">
        <v>3226</v>
      </c>
      <c r="K855" s="342"/>
      <c r="L855" s="342"/>
      <c r="M855" s="342"/>
      <c r="N855" s="339"/>
      <c r="O855" s="339">
        <v>1960000</v>
      </c>
      <c r="P855" s="341" t="s">
        <v>3281</v>
      </c>
      <c r="Q855" s="340" t="s">
        <v>3087</v>
      </c>
    </row>
    <row r="856" spans="2:17">
      <c r="B856" s="337" t="s">
        <v>3965</v>
      </c>
      <c r="C856" s="337"/>
      <c r="D856" s="337" t="s">
        <v>2109</v>
      </c>
      <c r="E856" s="337" t="s">
        <v>3092</v>
      </c>
      <c r="F856" s="338">
        <v>44638</v>
      </c>
      <c r="G856" s="339">
        <v>28000</v>
      </c>
      <c r="H856" s="339">
        <v>0</v>
      </c>
      <c r="I856" s="340" t="s">
        <v>3084</v>
      </c>
      <c r="J856" s="341" t="s">
        <v>3226</v>
      </c>
      <c r="K856" s="342"/>
      <c r="L856" s="342"/>
      <c r="M856" s="342"/>
      <c r="N856" s="339"/>
      <c r="O856" s="339">
        <v>1960000</v>
      </c>
      <c r="P856" s="341" t="s">
        <v>3281</v>
      </c>
      <c r="Q856" s="340" t="s">
        <v>3087</v>
      </c>
    </row>
    <row r="857" spans="2:17">
      <c r="B857" s="337" t="s">
        <v>3966</v>
      </c>
      <c r="C857" s="337"/>
      <c r="D857" s="337" t="s">
        <v>2109</v>
      </c>
      <c r="E857" s="337" t="s">
        <v>3092</v>
      </c>
      <c r="F857" s="338">
        <v>44638</v>
      </c>
      <c r="G857" s="339">
        <v>28000</v>
      </c>
      <c r="H857" s="339">
        <v>0</v>
      </c>
      <c r="I857" s="340" t="s">
        <v>3084</v>
      </c>
      <c r="J857" s="341" t="s">
        <v>3226</v>
      </c>
      <c r="K857" s="342"/>
      <c r="L857" s="342"/>
      <c r="M857" s="342"/>
      <c r="N857" s="339"/>
      <c r="O857" s="339">
        <v>1960000</v>
      </c>
      <c r="P857" s="341" t="s">
        <v>3281</v>
      </c>
      <c r="Q857" s="340" t="s">
        <v>3087</v>
      </c>
    </row>
    <row r="858" spans="2:17">
      <c r="B858" s="337" t="s">
        <v>3967</v>
      </c>
      <c r="C858" s="337"/>
      <c r="D858" s="337" t="s">
        <v>2109</v>
      </c>
      <c r="E858" s="337" t="s">
        <v>3092</v>
      </c>
      <c r="F858" s="338">
        <v>44648</v>
      </c>
      <c r="G858" s="339">
        <v>30000</v>
      </c>
      <c r="H858" s="339">
        <v>0</v>
      </c>
      <c r="I858" s="340" t="s">
        <v>3084</v>
      </c>
      <c r="J858" s="341" t="s">
        <v>3968</v>
      </c>
      <c r="K858" s="342"/>
      <c r="L858" s="342"/>
      <c r="M858" s="342"/>
      <c r="N858" s="339"/>
      <c r="O858" s="339">
        <v>3195000</v>
      </c>
      <c r="P858" s="341" t="s">
        <v>3258</v>
      </c>
      <c r="Q858" s="340" t="s">
        <v>3087</v>
      </c>
    </row>
    <row r="859" spans="2:17">
      <c r="B859" s="337" t="s">
        <v>3969</v>
      </c>
      <c r="C859" s="337"/>
      <c r="D859" s="337" t="s">
        <v>2109</v>
      </c>
      <c r="E859" s="337" t="s">
        <v>3092</v>
      </c>
      <c r="F859" s="338">
        <v>44649</v>
      </c>
      <c r="G859" s="339">
        <v>30000</v>
      </c>
      <c r="H859" s="339">
        <v>0</v>
      </c>
      <c r="I859" s="340" t="s">
        <v>3084</v>
      </c>
      <c r="J859" s="341" t="s">
        <v>3968</v>
      </c>
      <c r="K859" s="342"/>
      <c r="L859" s="342"/>
      <c r="M859" s="342"/>
      <c r="N859" s="339"/>
      <c r="O859" s="339">
        <v>3195000</v>
      </c>
      <c r="P859" s="341" t="s">
        <v>3258</v>
      </c>
      <c r="Q859" s="340" t="s">
        <v>3087</v>
      </c>
    </row>
    <row r="860" spans="2:17">
      <c r="B860" s="337" t="s">
        <v>3970</v>
      </c>
      <c r="C860" s="337"/>
      <c r="D860" s="337" t="s">
        <v>2109</v>
      </c>
      <c r="E860" s="337" t="s">
        <v>3092</v>
      </c>
      <c r="F860" s="338">
        <v>44649</v>
      </c>
      <c r="G860" s="339">
        <v>30000</v>
      </c>
      <c r="H860" s="339">
        <v>0</v>
      </c>
      <c r="I860" s="340" t="s">
        <v>3084</v>
      </c>
      <c r="J860" s="341" t="s">
        <v>3968</v>
      </c>
      <c r="K860" s="342"/>
      <c r="L860" s="342"/>
      <c r="M860" s="342"/>
      <c r="N860" s="339"/>
      <c r="O860" s="339">
        <v>3195000</v>
      </c>
      <c r="P860" s="341" t="s">
        <v>3258</v>
      </c>
      <c r="Q860" s="340" t="s">
        <v>3087</v>
      </c>
    </row>
    <row r="861" spans="2:17">
      <c r="B861" s="337" t="s">
        <v>3971</v>
      </c>
      <c r="C861" s="337"/>
      <c r="D861" s="337" t="s">
        <v>2109</v>
      </c>
      <c r="E861" s="337" t="s">
        <v>3092</v>
      </c>
      <c r="F861" s="338">
        <v>44649</v>
      </c>
      <c r="G861" s="339">
        <v>30000</v>
      </c>
      <c r="H861" s="339">
        <v>0</v>
      </c>
      <c r="I861" s="340" t="s">
        <v>3084</v>
      </c>
      <c r="J861" s="341" t="s">
        <v>3968</v>
      </c>
      <c r="K861" s="342"/>
      <c r="L861" s="342"/>
      <c r="M861" s="342"/>
      <c r="N861" s="339"/>
      <c r="O861" s="339">
        <v>3195000</v>
      </c>
      <c r="P861" s="341" t="s">
        <v>3258</v>
      </c>
      <c r="Q861" s="340" t="s">
        <v>3087</v>
      </c>
    </row>
    <row r="862" spans="2:17">
      <c r="B862" s="337" t="s">
        <v>3972</v>
      </c>
      <c r="C862" s="337"/>
      <c r="D862" s="337" t="s">
        <v>2109</v>
      </c>
      <c r="E862" s="337" t="s">
        <v>3092</v>
      </c>
      <c r="F862" s="338">
        <v>44650</v>
      </c>
      <c r="G862" s="339">
        <v>30000</v>
      </c>
      <c r="H862" s="339">
        <v>0</v>
      </c>
      <c r="I862" s="340" t="s">
        <v>3084</v>
      </c>
      <c r="J862" s="341" t="s">
        <v>3968</v>
      </c>
      <c r="K862" s="342"/>
      <c r="L862" s="342"/>
      <c r="M862" s="342"/>
      <c r="N862" s="339"/>
      <c r="O862" s="339">
        <v>3195000</v>
      </c>
      <c r="P862" s="341" t="s">
        <v>3834</v>
      </c>
      <c r="Q862" s="340" t="s">
        <v>3087</v>
      </c>
    </row>
    <row r="863" spans="2:17">
      <c r="B863" s="337" t="s">
        <v>3973</v>
      </c>
      <c r="C863" s="337"/>
      <c r="D863" s="337" t="s">
        <v>2109</v>
      </c>
      <c r="E863" s="337" t="s">
        <v>3092</v>
      </c>
      <c r="F863" s="338">
        <v>44650</v>
      </c>
      <c r="G863" s="339">
        <v>30000</v>
      </c>
      <c r="H863" s="339">
        <v>0</v>
      </c>
      <c r="I863" s="340" t="s">
        <v>3084</v>
      </c>
      <c r="J863" s="341" t="s">
        <v>3968</v>
      </c>
      <c r="K863" s="342"/>
      <c r="L863" s="342"/>
      <c r="M863" s="342"/>
      <c r="N863" s="339"/>
      <c r="O863" s="339">
        <v>3195000</v>
      </c>
      <c r="P863" s="341" t="s">
        <v>3834</v>
      </c>
      <c r="Q863" s="340" t="s">
        <v>3087</v>
      </c>
    </row>
    <row r="864" spans="2:17">
      <c r="B864" s="337" t="s">
        <v>3974</v>
      </c>
      <c r="C864" s="337"/>
      <c r="D864" s="337" t="s">
        <v>2109</v>
      </c>
      <c r="E864" s="337" t="s">
        <v>3092</v>
      </c>
      <c r="F864" s="338">
        <v>44650</v>
      </c>
      <c r="G864" s="339">
        <v>30000</v>
      </c>
      <c r="H864" s="339">
        <v>0</v>
      </c>
      <c r="I864" s="340" t="s">
        <v>3084</v>
      </c>
      <c r="J864" s="341" t="s">
        <v>3968</v>
      </c>
      <c r="K864" s="342"/>
      <c r="L864" s="342"/>
      <c r="M864" s="342"/>
      <c r="N864" s="339"/>
      <c r="O864" s="339">
        <v>3195000</v>
      </c>
      <c r="P864" s="341" t="s">
        <v>3834</v>
      </c>
      <c r="Q864" s="340" t="s">
        <v>3087</v>
      </c>
    </row>
    <row r="865" spans="2:17">
      <c r="B865" s="337" t="s">
        <v>3975</v>
      </c>
      <c r="C865" s="337"/>
      <c r="D865" s="337" t="s">
        <v>2109</v>
      </c>
      <c r="E865" s="337" t="s">
        <v>3092</v>
      </c>
      <c r="F865" s="338">
        <v>44650</v>
      </c>
      <c r="G865" s="339">
        <v>30000</v>
      </c>
      <c r="H865" s="339">
        <v>0</v>
      </c>
      <c r="I865" s="340" t="s">
        <v>3084</v>
      </c>
      <c r="J865" s="341" t="s">
        <v>3968</v>
      </c>
      <c r="K865" s="342"/>
      <c r="L865" s="342"/>
      <c r="M865" s="342"/>
      <c r="N865" s="339"/>
      <c r="O865" s="339">
        <v>3195000</v>
      </c>
      <c r="P865" s="341" t="s">
        <v>3834</v>
      </c>
      <c r="Q865" s="340" t="s">
        <v>3087</v>
      </c>
    </row>
    <row r="866" spans="2:17">
      <c r="B866" s="337" t="s">
        <v>3976</v>
      </c>
      <c r="C866" s="337"/>
      <c r="D866" s="337" t="s">
        <v>2109</v>
      </c>
      <c r="E866" s="337" t="s">
        <v>3092</v>
      </c>
      <c r="F866" s="338">
        <v>44650</v>
      </c>
      <c r="G866" s="339">
        <v>30000</v>
      </c>
      <c r="H866" s="339">
        <v>0</v>
      </c>
      <c r="I866" s="340" t="s">
        <v>3084</v>
      </c>
      <c r="J866" s="341" t="s">
        <v>3968</v>
      </c>
      <c r="K866" s="342"/>
      <c r="L866" s="342"/>
      <c r="M866" s="342"/>
      <c r="N866" s="339"/>
      <c r="O866" s="339">
        <v>3195000</v>
      </c>
      <c r="P866" s="341" t="s">
        <v>3834</v>
      </c>
      <c r="Q866" s="340" t="s">
        <v>3087</v>
      </c>
    </row>
    <row r="867" spans="2:17">
      <c r="B867" s="337" t="s">
        <v>3977</v>
      </c>
      <c r="C867" s="337"/>
      <c r="D867" s="337" t="s">
        <v>2109</v>
      </c>
      <c r="E867" s="337" t="s">
        <v>3092</v>
      </c>
      <c r="F867" s="338">
        <v>44650</v>
      </c>
      <c r="G867" s="339">
        <v>30000</v>
      </c>
      <c r="H867" s="339">
        <v>0</v>
      </c>
      <c r="I867" s="340" t="s">
        <v>3084</v>
      </c>
      <c r="J867" s="341" t="s">
        <v>3968</v>
      </c>
      <c r="K867" s="342"/>
      <c r="L867" s="342"/>
      <c r="M867" s="342"/>
      <c r="N867" s="339"/>
      <c r="O867" s="339">
        <v>2100000</v>
      </c>
      <c r="P867" s="341" t="s">
        <v>3277</v>
      </c>
      <c r="Q867" s="340" t="s">
        <v>3087</v>
      </c>
    </row>
    <row r="868" spans="2:17">
      <c r="B868" s="337" t="s">
        <v>3978</v>
      </c>
      <c r="C868" s="337"/>
      <c r="D868" s="337" t="s">
        <v>2109</v>
      </c>
      <c r="E868" s="337" t="s">
        <v>3092</v>
      </c>
      <c r="F868" s="338">
        <v>44650</v>
      </c>
      <c r="G868" s="339">
        <v>30000</v>
      </c>
      <c r="H868" s="339">
        <v>0</v>
      </c>
      <c r="I868" s="340" t="s">
        <v>3084</v>
      </c>
      <c r="J868" s="341" t="s">
        <v>3968</v>
      </c>
      <c r="K868" s="342"/>
      <c r="L868" s="342"/>
      <c r="M868" s="342"/>
      <c r="N868" s="339"/>
      <c r="O868" s="339">
        <v>2100000</v>
      </c>
      <c r="P868" s="341" t="s">
        <v>3277</v>
      </c>
      <c r="Q868" s="340" t="s">
        <v>3087</v>
      </c>
    </row>
    <row r="869" spans="2:17">
      <c r="B869" s="337" t="s">
        <v>3979</v>
      </c>
      <c r="C869" s="337"/>
      <c r="D869" s="337" t="s">
        <v>2109</v>
      </c>
      <c r="E869" s="337" t="s">
        <v>3092</v>
      </c>
      <c r="F869" s="338">
        <v>44650</v>
      </c>
      <c r="G869" s="339">
        <v>30000</v>
      </c>
      <c r="H869" s="339">
        <v>0</v>
      </c>
      <c r="I869" s="340" t="s">
        <v>3084</v>
      </c>
      <c r="J869" s="341" t="s">
        <v>3968</v>
      </c>
      <c r="K869" s="342"/>
      <c r="L869" s="342"/>
      <c r="M869" s="342"/>
      <c r="N869" s="339"/>
      <c r="O869" s="339">
        <v>2100000</v>
      </c>
      <c r="P869" s="341" t="s">
        <v>3277</v>
      </c>
      <c r="Q869" s="340" t="s">
        <v>3087</v>
      </c>
    </row>
    <row r="870" spans="2:17">
      <c r="B870" s="337" t="s">
        <v>3980</v>
      </c>
      <c r="C870" s="337"/>
      <c r="D870" s="337" t="s">
        <v>2109</v>
      </c>
      <c r="E870" s="337" t="s">
        <v>3092</v>
      </c>
      <c r="F870" s="338">
        <v>44650</v>
      </c>
      <c r="G870" s="339">
        <v>30000</v>
      </c>
      <c r="H870" s="339">
        <v>0</v>
      </c>
      <c r="I870" s="340" t="s">
        <v>3084</v>
      </c>
      <c r="J870" s="341" t="s">
        <v>3968</v>
      </c>
      <c r="K870" s="342"/>
      <c r="L870" s="342"/>
      <c r="M870" s="342"/>
      <c r="N870" s="339"/>
      <c r="O870" s="339">
        <v>2100000</v>
      </c>
      <c r="P870" s="341" t="s">
        <v>3277</v>
      </c>
      <c r="Q870" s="340" t="s">
        <v>3087</v>
      </c>
    </row>
    <row r="871" spans="2:17">
      <c r="B871" s="337" t="s">
        <v>3981</v>
      </c>
      <c r="C871" s="337"/>
      <c r="D871" s="337" t="s">
        <v>2109</v>
      </c>
      <c r="E871" s="337" t="s">
        <v>3092</v>
      </c>
      <c r="F871" s="338">
        <v>44650</v>
      </c>
      <c r="G871" s="339">
        <v>30000</v>
      </c>
      <c r="H871" s="339">
        <v>0</v>
      </c>
      <c r="I871" s="340" t="s">
        <v>3084</v>
      </c>
      <c r="J871" s="341" t="s">
        <v>3968</v>
      </c>
      <c r="K871" s="342"/>
      <c r="L871" s="342"/>
      <c r="M871" s="342"/>
      <c r="N871" s="339"/>
      <c r="O871" s="339">
        <v>2100000</v>
      </c>
      <c r="P871" s="341" t="s">
        <v>3277</v>
      </c>
      <c r="Q871" s="340" t="s">
        <v>3087</v>
      </c>
    </row>
    <row r="872" spans="2:17">
      <c r="B872" s="337" t="s">
        <v>3982</v>
      </c>
      <c r="C872" s="337"/>
      <c r="D872" s="337" t="s">
        <v>2109</v>
      </c>
      <c r="E872" s="337" t="s">
        <v>3092</v>
      </c>
      <c r="F872" s="338">
        <v>44652</v>
      </c>
      <c r="G872" s="339">
        <v>30000</v>
      </c>
      <c r="H872" s="339">
        <v>0</v>
      </c>
      <c r="I872" s="340" t="s">
        <v>3084</v>
      </c>
      <c r="J872" s="341" t="s">
        <v>3968</v>
      </c>
      <c r="K872" s="342"/>
      <c r="L872" s="342"/>
      <c r="M872" s="342"/>
      <c r="N872" s="339"/>
      <c r="O872" s="339">
        <v>3195000</v>
      </c>
      <c r="P872" s="341" t="s">
        <v>3834</v>
      </c>
      <c r="Q872" s="340" t="s">
        <v>3087</v>
      </c>
    </row>
    <row r="873" spans="2:17">
      <c r="B873" s="337" t="s">
        <v>3983</v>
      </c>
      <c r="C873" s="337"/>
      <c r="D873" s="337" t="s">
        <v>2109</v>
      </c>
      <c r="E873" s="337" t="s">
        <v>3092</v>
      </c>
      <c r="F873" s="338">
        <v>44652</v>
      </c>
      <c r="G873" s="339">
        <v>30000</v>
      </c>
      <c r="H873" s="339">
        <v>0</v>
      </c>
      <c r="I873" s="340" t="s">
        <v>3084</v>
      </c>
      <c r="J873" s="341" t="s">
        <v>3968</v>
      </c>
      <c r="K873" s="342"/>
      <c r="L873" s="342"/>
      <c r="M873" s="342"/>
      <c r="N873" s="339"/>
      <c r="O873" s="339">
        <v>3195000</v>
      </c>
      <c r="P873" s="341" t="s">
        <v>3834</v>
      </c>
      <c r="Q873" s="340" t="s">
        <v>3087</v>
      </c>
    </row>
    <row r="874" spans="2:17">
      <c r="B874" s="337" t="s">
        <v>3984</v>
      </c>
      <c r="C874" s="337"/>
      <c r="D874" s="337" t="s">
        <v>2109</v>
      </c>
      <c r="E874" s="337" t="s">
        <v>3092</v>
      </c>
      <c r="F874" s="338">
        <v>44652</v>
      </c>
      <c r="G874" s="339">
        <v>30000</v>
      </c>
      <c r="H874" s="339">
        <v>0</v>
      </c>
      <c r="I874" s="340" t="s">
        <v>3084</v>
      </c>
      <c r="J874" s="341" t="s">
        <v>3968</v>
      </c>
      <c r="K874" s="342"/>
      <c r="L874" s="342"/>
      <c r="M874" s="342"/>
      <c r="N874" s="339"/>
      <c r="O874" s="339">
        <v>3195000</v>
      </c>
      <c r="P874" s="341" t="s">
        <v>3834</v>
      </c>
      <c r="Q874" s="340" t="s">
        <v>3087</v>
      </c>
    </row>
    <row r="875" spans="2:17">
      <c r="B875" s="337" t="s">
        <v>3985</v>
      </c>
      <c r="C875" s="337"/>
      <c r="D875" s="337" t="s">
        <v>2109</v>
      </c>
      <c r="E875" s="337" t="s">
        <v>3092</v>
      </c>
      <c r="F875" s="338">
        <v>44652</v>
      </c>
      <c r="G875" s="339">
        <v>30000</v>
      </c>
      <c r="H875" s="339">
        <v>0</v>
      </c>
      <c r="I875" s="340" t="s">
        <v>3084</v>
      </c>
      <c r="J875" s="341" t="s">
        <v>3968</v>
      </c>
      <c r="K875" s="342"/>
      <c r="L875" s="342"/>
      <c r="M875" s="342"/>
      <c r="N875" s="339"/>
      <c r="O875" s="339">
        <v>3195000</v>
      </c>
      <c r="P875" s="341" t="s">
        <v>3834</v>
      </c>
      <c r="Q875" s="340" t="s">
        <v>3087</v>
      </c>
    </row>
    <row r="876" spans="2:17">
      <c r="B876" s="337" t="s">
        <v>3986</v>
      </c>
      <c r="C876" s="337"/>
      <c r="D876" s="337" t="s">
        <v>2109</v>
      </c>
      <c r="E876" s="337" t="s">
        <v>3092</v>
      </c>
      <c r="F876" s="338">
        <v>44652</v>
      </c>
      <c r="G876" s="339">
        <v>30000</v>
      </c>
      <c r="H876" s="339">
        <v>0</v>
      </c>
      <c r="I876" s="340" t="s">
        <v>3084</v>
      </c>
      <c r="J876" s="341" t="s">
        <v>3968</v>
      </c>
      <c r="K876" s="342"/>
      <c r="L876" s="342"/>
      <c r="M876" s="342"/>
      <c r="N876" s="339"/>
      <c r="O876" s="339">
        <v>3195000</v>
      </c>
      <c r="P876" s="341" t="s">
        <v>3834</v>
      </c>
      <c r="Q876" s="340" t="s">
        <v>3087</v>
      </c>
    </row>
    <row r="877" spans="2:17">
      <c r="B877" s="337" t="s">
        <v>3987</v>
      </c>
      <c r="C877" s="337"/>
      <c r="D877" s="337" t="s">
        <v>2109</v>
      </c>
      <c r="E877" s="337" t="s">
        <v>3092</v>
      </c>
      <c r="F877" s="338">
        <v>44652</v>
      </c>
      <c r="G877" s="339">
        <v>30000</v>
      </c>
      <c r="H877" s="339">
        <v>0</v>
      </c>
      <c r="I877" s="340" t="s">
        <v>3084</v>
      </c>
      <c r="J877" s="341" t="s">
        <v>3968</v>
      </c>
      <c r="K877" s="342"/>
      <c r="L877" s="342"/>
      <c r="M877" s="342"/>
      <c r="N877" s="339"/>
      <c r="O877" s="339">
        <v>3195000</v>
      </c>
      <c r="P877" s="341" t="s">
        <v>3834</v>
      </c>
      <c r="Q877" s="340" t="s">
        <v>3087</v>
      </c>
    </row>
    <row r="878" spans="2:17">
      <c r="B878" s="337" t="s">
        <v>3988</v>
      </c>
      <c r="C878" s="337"/>
      <c r="D878" s="337" t="s">
        <v>2109</v>
      </c>
      <c r="E878" s="337" t="s">
        <v>3092</v>
      </c>
      <c r="F878" s="338">
        <v>44652</v>
      </c>
      <c r="G878" s="339">
        <v>30000</v>
      </c>
      <c r="H878" s="339">
        <v>0</v>
      </c>
      <c r="I878" s="340" t="s">
        <v>3084</v>
      </c>
      <c r="J878" s="341" t="s">
        <v>3968</v>
      </c>
      <c r="K878" s="342"/>
      <c r="L878" s="342"/>
      <c r="M878" s="342"/>
      <c r="N878" s="339"/>
      <c r="O878" s="339">
        <v>3195000</v>
      </c>
      <c r="P878" s="341" t="s">
        <v>3834</v>
      </c>
      <c r="Q878" s="340" t="s">
        <v>3087</v>
      </c>
    </row>
    <row r="879" spans="2:17">
      <c r="B879" s="337" t="s">
        <v>3989</v>
      </c>
      <c r="C879" s="337"/>
      <c r="D879" s="337" t="s">
        <v>2109</v>
      </c>
      <c r="E879" s="337" t="s">
        <v>3092</v>
      </c>
      <c r="F879" s="338">
        <v>44653</v>
      </c>
      <c r="G879" s="339">
        <v>30000</v>
      </c>
      <c r="H879" s="339">
        <v>0</v>
      </c>
      <c r="I879" s="340" t="s">
        <v>3084</v>
      </c>
      <c r="J879" s="341" t="s">
        <v>3968</v>
      </c>
      <c r="K879" s="342"/>
      <c r="L879" s="342"/>
      <c r="M879" s="342"/>
      <c r="N879" s="339"/>
      <c r="O879" s="339">
        <v>3195000</v>
      </c>
      <c r="P879" s="341" t="s">
        <v>3834</v>
      </c>
      <c r="Q879" s="340" t="s">
        <v>3087</v>
      </c>
    </row>
    <row r="880" spans="2:17">
      <c r="B880" s="337" t="s">
        <v>3990</v>
      </c>
      <c r="C880" s="337"/>
      <c r="D880" s="337" t="s">
        <v>2109</v>
      </c>
      <c r="E880" s="337" t="s">
        <v>3092</v>
      </c>
      <c r="F880" s="338">
        <v>44655</v>
      </c>
      <c r="G880" s="339">
        <v>30000</v>
      </c>
      <c r="H880" s="339">
        <v>0</v>
      </c>
      <c r="I880" s="340" t="s">
        <v>3084</v>
      </c>
      <c r="J880" s="341" t="s">
        <v>3968</v>
      </c>
      <c r="K880" s="342"/>
      <c r="L880" s="342"/>
      <c r="M880" s="342"/>
      <c r="N880" s="339"/>
      <c r="O880" s="339">
        <v>3195000</v>
      </c>
      <c r="P880" s="341" t="s">
        <v>3834</v>
      </c>
      <c r="Q880" s="340" t="s">
        <v>3087</v>
      </c>
    </row>
    <row r="881" spans="2:17">
      <c r="B881" s="337" t="s">
        <v>3991</v>
      </c>
      <c r="C881" s="337"/>
      <c r="D881" s="337" t="s">
        <v>2109</v>
      </c>
      <c r="E881" s="337" t="s">
        <v>3092</v>
      </c>
      <c r="F881" s="338">
        <v>44655</v>
      </c>
      <c r="G881" s="339">
        <v>30000</v>
      </c>
      <c r="H881" s="339">
        <v>0</v>
      </c>
      <c r="I881" s="340" t="s">
        <v>3084</v>
      </c>
      <c r="J881" s="341" t="s">
        <v>3968</v>
      </c>
      <c r="K881" s="342"/>
      <c r="L881" s="342"/>
      <c r="M881" s="342"/>
      <c r="N881" s="339"/>
      <c r="O881" s="339">
        <v>3195000</v>
      </c>
      <c r="P881" s="341" t="s">
        <v>3834</v>
      </c>
      <c r="Q881" s="340" t="s">
        <v>3087</v>
      </c>
    </row>
    <row r="882" spans="2:17">
      <c r="B882" s="337" t="s">
        <v>3992</v>
      </c>
      <c r="C882" s="337"/>
      <c r="D882" s="337" t="s">
        <v>2109</v>
      </c>
      <c r="E882" s="337" t="s">
        <v>3092</v>
      </c>
      <c r="F882" s="338">
        <v>44655</v>
      </c>
      <c r="G882" s="339">
        <v>30000</v>
      </c>
      <c r="H882" s="339">
        <v>0</v>
      </c>
      <c r="I882" s="340" t="s">
        <v>3084</v>
      </c>
      <c r="J882" s="341" t="s">
        <v>3968</v>
      </c>
      <c r="K882" s="342"/>
      <c r="L882" s="342"/>
      <c r="M882" s="342"/>
      <c r="N882" s="339"/>
      <c r="O882" s="339">
        <v>3195000</v>
      </c>
      <c r="P882" s="341" t="s">
        <v>3834</v>
      </c>
      <c r="Q882" s="340" t="s">
        <v>3087</v>
      </c>
    </row>
    <row r="883" spans="2:17">
      <c r="B883" s="337" t="s">
        <v>3993</v>
      </c>
      <c r="C883" s="337"/>
      <c r="D883" s="337" t="s">
        <v>2109</v>
      </c>
      <c r="E883" s="337" t="s">
        <v>3092</v>
      </c>
      <c r="F883" s="338">
        <v>44655</v>
      </c>
      <c r="G883" s="339">
        <v>30000</v>
      </c>
      <c r="H883" s="339">
        <v>0</v>
      </c>
      <c r="I883" s="340" t="s">
        <v>3084</v>
      </c>
      <c r="J883" s="341" t="s">
        <v>3968</v>
      </c>
      <c r="K883" s="342"/>
      <c r="L883" s="342"/>
      <c r="M883" s="342"/>
      <c r="N883" s="339"/>
      <c r="O883" s="339">
        <v>3195000</v>
      </c>
      <c r="P883" s="341" t="s">
        <v>3834</v>
      </c>
      <c r="Q883" s="340" t="s">
        <v>3087</v>
      </c>
    </row>
    <row r="884" spans="2:17">
      <c r="B884" s="337" t="s">
        <v>3994</v>
      </c>
      <c r="C884" s="337"/>
      <c r="D884" s="337" t="s">
        <v>2109</v>
      </c>
      <c r="E884" s="337" t="s">
        <v>3092</v>
      </c>
      <c r="F884" s="338">
        <v>44655</v>
      </c>
      <c r="G884" s="339">
        <v>30000</v>
      </c>
      <c r="H884" s="339">
        <v>0</v>
      </c>
      <c r="I884" s="340" t="s">
        <v>3084</v>
      </c>
      <c r="J884" s="341" t="s">
        <v>3968</v>
      </c>
      <c r="K884" s="342"/>
      <c r="L884" s="342"/>
      <c r="M884" s="342"/>
      <c r="N884" s="339"/>
      <c r="O884" s="339">
        <v>3195000</v>
      </c>
      <c r="P884" s="341" t="s">
        <v>3834</v>
      </c>
      <c r="Q884" s="340" t="s">
        <v>3087</v>
      </c>
    </row>
    <row r="885" spans="2:17">
      <c r="B885" s="337" t="s">
        <v>3995</v>
      </c>
      <c r="C885" s="337"/>
      <c r="D885" s="337" t="s">
        <v>2109</v>
      </c>
      <c r="E885" s="337" t="s">
        <v>3092</v>
      </c>
      <c r="F885" s="338">
        <v>44655</v>
      </c>
      <c r="G885" s="339">
        <v>30000</v>
      </c>
      <c r="H885" s="339">
        <v>0</v>
      </c>
      <c r="I885" s="340" t="s">
        <v>3084</v>
      </c>
      <c r="J885" s="341" t="s">
        <v>3968</v>
      </c>
      <c r="K885" s="342"/>
      <c r="L885" s="342"/>
      <c r="M885" s="342"/>
      <c r="N885" s="339"/>
      <c r="O885" s="339">
        <v>3195000</v>
      </c>
      <c r="P885" s="341" t="s">
        <v>3834</v>
      </c>
      <c r="Q885" s="340" t="s">
        <v>3087</v>
      </c>
    </row>
    <row r="886" spans="2:17">
      <c r="B886" s="337" t="s">
        <v>3996</v>
      </c>
      <c r="C886" s="337"/>
      <c r="D886" s="337" t="s">
        <v>2109</v>
      </c>
      <c r="E886" s="337" t="s">
        <v>3092</v>
      </c>
      <c r="F886" s="338">
        <v>44655</v>
      </c>
      <c r="G886" s="339">
        <v>30000</v>
      </c>
      <c r="H886" s="339">
        <v>0</v>
      </c>
      <c r="I886" s="340" t="s">
        <v>3084</v>
      </c>
      <c r="J886" s="341" t="s">
        <v>3968</v>
      </c>
      <c r="K886" s="342"/>
      <c r="L886" s="342"/>
      <c r="M886" s="342"/>
      <c r="N886" s="339"/>
      <c r="O886" s="339">
        <v>3195000</v>
      </c>
      <c r="P886" s="341" t="s">
        <v>3834</v>
      </c>
      <c r="Q886" s="340" t="s">
        <v>3087</v>
      </c>
    </row>
    <row r="887" spans="2:17">
      <c r="B887" s="337" t="s">
        <v>3997</v>
      </c>
      <c r="C887" s="337"/>
      <c r="D887" s="337" t="s">
        <v>2109</v>
      </c>
      <c r="E887" s="337" t="s">
        <v>3092</v>
      </c>
      <c r="F887" s="338">
        <v>44655</v>
      </c>
      <c r="G887" s="339">
        <v>30000</v>
      </c>
      <c r="H887" s="339">
        <v>0</v>
      </c>
      <c r="I887" s="340" t="s">
        <v>3084</v>
      </c>
      <c r="J887" s="341" t="s">
        <v>3968</v>
      </c>
      <c r="K887" s="342"/>
      <c r="L887" s="342"/>
      <c r="M887" s="342"/>
      <c r="N887" s="339"/>
      <c r="O887" s="339">
        <v>3195000</v>
      </c>
      <c r="P887" s="341" t="s">
        <v>3834</v>
      </c>
      <c r="Q887" s="340" t="s">
        <v>3087</v>
      </c>
    </row>
    <row r="888" spans="2:17">
      <c r="B888" s="337" t="s">
        <v>3998</v>
      </c>
      <c r="C888" s="337"/>
      <c r="D888" s="337" t="s">
        <v>2109</v>
      </c>
      <c r="E888" s="337" t="s">
        <v>3092</v>
      </c>
      <c r="F888" s="338">
        <v>44655</v>
      </c>
      <c r="G888" s="339">
        <v>30000</v>
      </c>
      <c r="H888" s="339">
        <v>0</v>
      </c>
      <c r="I888" s="340" t="s">
        <v>3084</v>
      </c>
      <c r="J888" s="341" t="s">
        <v>3968</v>
      </c>
      <c r="K888" s="342"/>
      <c r="L888" s="342"/>
      <c r="M888" s="342"/>
      <c r="N888" s="339"/>
      <c r="O888" s="339">
        <v>3195000</v>
      </c>
      <c r="P888" s="341" t="s">
        <v>3834</v>
      </c>
      <c r="Q888" s="340" t="s">
        <v>3087</v>
      </c>
    </row>
    <row r="889" spans="2:17">
      <c r="B889" s="337" t="s">
        <v>3999</v>
      </c>
      <c r="C889" s="337"/>
      <c r="D889" s="337" t="s">
        <v>2109</v>
      </c>
      <c r="E889" s="337" t="s">
        <v>3092</v>
      </c>
      <c r="F889" s="338">
        <v>44655</v>
      </c>
      <c r="G889" s="339">
        <v>30000</v>
      </c>
      <c r="H889" s="339">
        <v>0</v>
      </c>
      <c r="I889" s="340" t="s">
        <v>3084</v>
      </c>
      <c r="J889" s="341" t="s">
        <v>3968</v>
      </c>
      <c r="K889" s="342"/>
      <c r="L889" s="342"/>
      <c r="M889" s="342"/>
      <c r="N889" s="339"/>
      <c r="O889" s="339">
        <v>3195000</v>
      </c>
      <c r="P889" s="341" t="s">
        <v>3834</v>
      </c>
      <c r="Q889" s="340" t="s">
        <v>3087</v>
      </c>
    </row>
    <row r="890" spans="2:17">
      <c r="B890" s="337" t="s">
        <v>4000</v>
      </c>
      <c r="C890" s="337"/>
      <c r="D890" s="337" t="s">
        <v>2109</v>
      </c>
      <c r="E890" s="337" t="s">
        <v>3092</v>
      </c>
      <c r="F890" s="338">
        <v>44655</v>
      </c>
      <c r="G890" s="339">
        <v>30000</v>
      </c>
      <c r="H890" s="339">
        <v>0</v>
      </c>
      <c r="I890" s="340" t="s">
        <v>3084</v>
      </c>
      <c r="J890" s="341" t="s">
        <v>3968</v>
      </c>
      <c r="K890" s="342"/>
      <c r="L890" s="342"/>
      <c r="M890" s="342"/>
      <c r="N890" s="339"/>
      <c r="O890" s="339">
        <v>3195000</v>
      </c>
      <c r="P890" s="341" t="s">
        <v>3834</v>
      </c>
      <c r="Q890" s="340" t="s">
        <v>3087</v>
      </c>
    </row>
    <row r="891" spans="2:17">
      <c r="B891" s="337" t="s">
        <v>4001</v>
      </c>
      <c r="C891" s="337"/>
      <c r="D891" s="337" t="s">
        <v>2109</v>
      </c>
      <c r="E891" s="337" t="s">
        <v>3092</v>
      </c>
      <c r="F891" s="338">
        <v>44655</v>
      </c>
      <c r="G891" s="339">
        <v>30000</v>
      </c>
      <c r="H891" s="339">
        <v>0</v>
      </c>
      <c r="I891" s="340" t="s">
        <v>3084</v>
      </c>
      <c r="J891" s="341" t="s">
        <v>3968</v>
      </c>
      <c r="K891" s="342"/>
      <c r="L891" s="342"/>
      <c r="M891" s="342"/>
      <c r="N891" s="339"/>
      <c r="O891" s="339">
        <v>3195000</v>
      </c>
      <c r="P891" s="341" t="s">
        <v>3834</v>
      </c>
      <c r="Q891" s="340" t="s">
        <v>3087</v>
      </c>
    </row>
    <row r="892" spans="2:17">
      <c r="B892" s="337" t="s">
        <v>4002</v>
      </c>
      <c r="C892" s="337"/>
      <c r="D892" s="337" t="s">
        <v>2109</v>
      </c>
      <c r="E892" s="337" t="s">
        <v>3092</v>
      </c>
      <c r="F892" s="338">
        <v>44655</v>
      </c>
      <c r="G892" s="339">
        <v>30000</v>
      </c>
      <c r="H892" s="339">
        <v>0</v>
      </c>
      <c r="I892" s="340" t="s">
        <v>3084</v>
      </c>
      <c r="J892" s="341" t="s">
        <v>3968</v>
      </c>
      <c r="K892" s="342"/>
      <c r="L892" s="342"/>
      <c r="M892" s="342"/>
      <c r="N892" s="339"/>
      <c r="O892" s="339">
        <v>3195000</v>
      </c>
      <c r="P892" s="341" t="s">
        <v>3834</v>
      </c>
      <c r="Q892" s="340" t="s">
        <v>3087</v>
      </c>
    </row>
    <row r="893" spans="2:17">
      <c r="B893" s="337" t="s">
        <v>4003</v>
      </c>
      <c r="C893" s="337"/>
      <c r="D893" s="337" t="s">
        <v>2109</v>
      </c>
      <c r="E893" s="337" t="s">
        <v>3092</v>
      </c>
      <c r="F893" s="338">
        <v>44655</v>
      </c>
      <c r="G893" s="339">
        <v>30000</v>
      </c>
      <c r="H893" s="339">
        <v>0</v>
      </c>
      <c r="I893" s="340" t="s">
        <v>3084</v>
      </c>
      <c r="J893" s="341" t="s">
        <v>3968</v>
      </c>
      <c r="K893" s="342"/>
      <c r="L893" s="342"/>
      <c r="M893" s="342"/>
      <c r="N893" s="339"/>
      <c r="O893" s="339">
        <v>3195000</v>
      </c>
      <c r="P893" s="341" t="s">
        <v>3834</v>
      </c>
      <c r="Q893" s="340" t="s">
        <v>3087</v>
      </c>
    </row>
    <row r="894" spans="2:17">
      <c r="B894" s="337" t="s">
        <v>4004</v>
      </c>
      <c r="C894" s="337"/>
      <c r="D894" s="337" t="s">
        <v>2109</v>
      </c>
      <c r="E894" s="337" t="s">
        <v>3092</v>
      </c>
      <c r="F894" s="338">
        <v>44655</v>
      </c>
      <c r="G894" s="339">
        <v>30000</v>
      </c>
      <c r="H894" s="339">
        <v>0</v>
      </c>
      <c r="I894" s="340" t="s">
        <v>3084</v>
      </c>
      <c r="J894" s="341" t="s">
        <v>3968</v>
      </c>
      <c r="K894" s="342"/>
      <c r="L894" s="342"/>
      <c r="M894" s="342"/>
      <c r="N894" s="339"/>
      <c r="O894" s="339">
        <v>3195000</v>
      </c>
      <c r="P894" s="341" t="s">
        <v>3834</v>
      </c>
      <c r="Q894" s="340" t="s">
        <v>3087</v>
      </c>
    </row>
    <row r="895" spans="2:17">
      <c r="B895" s="337" t="s">
        <v>4005</v>
      </c>
      <c r="C895" s="337"/>
      <c r="D895" s="337" t="s">
        <v>2109</v>
      </c>
      <c r="E895" s="337" t="s">
        <v>3092</v>
      </c>
      <c r="F895" s="338">
        <v>44655</v>
      </c>
      <c r="G895" s="339">
        <v>30000</v>
      </c>
      <c r="H895" s="339">
        <v>0</v>
      </c>
      <c r="I895" s="340" t="s">
        <v>3084</v>
      </c>
      <c r="J895" s="341" t="s">
        <v>3968</v>
      </c>
      <c r="K895" s="342"/>
      <c r="L895" s="342"/>
      <c r="M895" s="342"/>
      <c r="N895" s="339"/>
      <c r="O895" s="339">
        <v>3195000</v>
      </c>
      <c r="P895" s="341" t="s">
        <v>3834</v>
      </c>
      <c r="Q895" s="340" t="s">
        <v>3087</v>
      </c>
    </row>
    <row r="896" spans="2:17">
      <c r="B896" s="337" t="s">
        <v>4006</v>
      </c>
      <c r="C896" s="337"/>
      <c r="D896" s="337" t="s">
        <v>2109</v>
      </c>
      <c r="E896" s="337" t="s">
        <v>3092</v>
      </c>
      <c r="F896" s="338">
        <v>44655</v>
      </c>
      <c r="G896" s="339">
        <v>30000</v>
      </c>
      <c r="H896" s="339">
        <v>0</v>
      </c>
      <c r="I896" s="340" t="s">
        <v>3084</v>
      </c>
      <c r="J896" s="341" t="s">
        <v>3968</v>
      </c>
      <c r="K896" s="342"/>
      <c r="L896" s="342"/>
      <c r="M896" s="342"/>
      <c r="N896" s="339"/>
      <c r="O896" s="339">
        <v>3195000</v>
      </c>
      <c r="P896" s="341" t="s">
        <v>3834</v>
      </c>
      <c r="Q896" s="340" t="s">
        <v>3087</v>
      </c>
    </row>
    <row r="897" spans="2:17">
      <c r="B897" s="337" t="s">
        <v>4007</v>
      </c>
      <c r="C897" s="337"/>
      <c r="D897" s="337" t="s">
        <v>2109</v>
      </c>
      <c r="E897" s="337" t="s">
        <v>3092</v>
      </c>
      <c r="F897" s="338">
        <v>44655</v>
      </c>
      <c r="G897" s="339">
        <v>30000</v>
      </c>
      <c r="H897" s="339">
        <v>0</v>
      </c>
      <c r="I897" s="340" t="s">
        <v>3084</v>
      </c>
      <c r="J897" s="341" t="s">
        <v>3968</v>
      </c>
      <c r="K897" s="342"/>
      <c r="L897" s="342"/>
      <c r="M897" s="342"/>
      <c r="N897" s="339"/>
      <c r="O897" s="339">
        <v>3195000</v>
      </c>
      <c r="P897" s="341" t="s">
        <v>3834</v>
      </c>
      <c r="Q897" s="340" t="s">
        <v>3087</v>
      </c>
    </row>
    <row r="898" spans="2:17">
      <c r="B898" s="337" t="s">
        <v>4008</v>
      </c>
      <c r="C898" s="337"/>
      <c r="D898" s="337" t="s">
        <v>2109</v>
      </c>
      <c r="E898" s="337" t="s">
        <v>3092</v>
      </c>
      <c r="F898" s="338">
        <v>44655</v>
      </c>
      <c r="G898" s="339">
        <v>30000</v>
      </c>
      <c r="H898" s="339">
        <v>0</v>
      </c>
      <c r="I898" s="340" t="s">
        <v>3084</v>
      </c>
      <c r="J898" s="341" t="s">
        <v>3968</v>
      </c>
      <c r="K898" s="342"/>
      <c r="L898" s="342"/>
      <c r="M898" s="342"/>
      <c r="N898" s="339"/>
      <c r="O898" s="339">
        <v>3195000</v>
      </c>
      <c r="P898" s="341" t="s">
        <v>3834</v>
      </c>
      <c r="Q898" s="340" t="s">
        <v>3087</v>
      </c>
    </row>
    <row r="899" spans="2:17">
      <c r="B899" s="337" t="s">
        <v>4009</v>
      </c>
      <c r="C899" s="337"/>
      <c r="D899" s="337" t="s">
        <v>2109</v>
      </c>
      <c r="E899" s="337" t="s">
        <v>3092</v>
      </c>
      <c r="F899" s="338">
        <v>44655</v>
      </c>
      <c r="G899" s="339">
        <v>30000</v>
      </c>
      <c r="H899" s="339">
        <v>0</v>
      </c>
      <c r="I899" s="340" t="s">
        <v>3084</v>
      </c>
      <c r="J899" s="341" t="s">
        <v>3968</v>
      </c>
      <c r="K899" s="342"/>
      <c r="L899" s="342"/>
      <c r="M899" s="342"/>
      <c r="N899" s="339"/>
      <c r="O899" s="339">
        <v>3195000</v>
      </c>
      <c r="P899" s="341" t="s">
        <v>3834</v>
      </c>
      <c r="Q899" s="340" t="s">
        <v>3087</v>
      </c>
    </row>
    <row r="900" spans="2:17">
      <c r="B900" s="337" t="s">
        <v>4010</v>
      </c>
      <c r="C900" s="337"/>
      <c r="D900" s="337" t="s">
        <v>2109</v>
      </c>
      <c r="E900" s="337" t="s">
        <v>3092</v>
      </c>
      <c r="F900" s="338">
        <v>44655</v>
      </c>
      <c r="G900" s="339">
        <v>10000</v>
      </c>
      <c r="H900" s="339">
        <v>0</v>
      </c>
      <c r="I900" s="340" t="s">
        <v>3084</v>
      </c>
      <c r="J900" s="341" t="s">
        <v>3968</v>
      </c>
      <c r="K900" s="342"/>
      <c r="L900" s="342"/>
      <c r="M900" s="342"/>
      <c r="N900" s="339"/>
      <c r="O900" s="339">
        <v>1065000</v>
      </c>
      <c r="P900" s="341" t="s">
        <v>3834</v>
      </c>
      <c r="Q900" s="340" t="s">
        <v>3087</v>
      </c>
    </row>
    <row r="901" spans="2:17">
      <c r="B901" s="337" t="s">
        <v>4011</v>
      </c>
      <c r="C901" s="337"/>
      <c r="D901" s="337" t="s">
        <v>2109</v>
      </c>
      <c r="E901" s="337" t="s">
        <v>3092</v>
      </c>
      <c r="F901" s="338">
        <v>44656</v>
      </c>
      <c r="G901" s="339">
        <v>27000</v>
      </c>
      <c r="H901" s="339">
        <v>0</v>
      </c>
      <c r="I901" s="340" t="s">
        <v>3084</v>
      </c>
      <c r="J901" s="341" t="s">
        <v>3968</v>
      </c>
      <c r="K901" s="342"/>
      <c r="L901" s="342"/>
      <c r="M901" s="342"/>
      <c r="N901" s="339"/>
      <c r="O901" s="339">
        <v>2957250</v>
      </c>
      <c r="P901" s="341" t="s">
        <v>3234</v>
      </c>
      <c r="Q901" s="340" t="s">
        <v>3087</v>
      </c>
    </row>
    <row r="902" spans="2:17">
      <c r="B902" s="337" t="s">
        <v>4012</v>
      </c>
      <c r="C902" s="337"/>
      <c r="D902" s="337" t="s">
        <v>2109</v>
      </c>
      <c r="E902" s="337" t="s">
        <v>3092</v>
      </c>
      <c r="F902" s="338">
        <v>44657</v>
      </c>
      <c r="G902" s="339">
        <v>30000</v>
      </c>
      <c r="H902" s="339">
        <v>0</v>
      </c>
      <c r="I902" s="340" t="s">
        <v>3084</v>
      </c>
      <c r="J902" s="341" t="s">
        <v>3968</v>
      </c>
      <c r="K902" s="342"/>
      <c r="L902" s="342"/>
      <c r="M902" s="342"/>
      <c r="N902" s="339"/>
      <c r="O902" s="339">
        <v>3195000</v>
      </c>
      <c r="P902" s="341" t="s">
        <v>3332</v>
      </c>
      <c r="Q902" s="340" t="s">
        <v>3087</v>
      </c>
    </row>
    <row r="903" spans="2:17">
      <c r="B903" s="337" t="s">
        <v>4013</v>
      </c>
      <c r="C903" s="337"/>
      <c r="D903" s="337" t="s">
        <v>2109</v>
      </c>
      <c r="E903" s="337" t="s">
        <v>3092</v>
      </c>
      <c r="F903" s="338">
        <v>44657</v>
      </c>
      <c r="G903" s="339">
        <v>30000</v>
      </c>
      <c r="H903" s="339">
        <v>0</v>
      </c>
      <c r="I903" s="340" t="s">
        <v>3084</v>
      </c>
      <c r="J903" s="341" t="s">
        <v>3968</v>
      </c>
      <c r="K903" s="342"/>
      <c r="L903" s="342"/>
      <c r="M903" s="342"/>
      <c r="N903" s="339"/>
      <c r="O903" s="339">
        <v>3195000</v>
      </c>
      <c r="P903" s="341" t="s">
        <v>3332</v>
      </c>
      <c r="Q903" s="340" t="s">
        <v>3087</v>
      </c>
    </row>
    <row r="904" spans="2:17">
      <c r="B904" s="337" t="s">
        <v>4014</v>
      </c>
      <c r="C904" s="337"/>
      <c r="D904" s="337" t="s">
        <v>2109</v>
      </c>
      <c r="E904" s="337" t="s">
        <v>3092</v>
      </c>
      <c r="F904" s="338">
        <v>44662</v>
      </c>
      <c r="G904" s="339">
        <v>26000</v>
      </c>
      <c r="H904" s="339">
        <v>0</v>
      </c>
      <c r="I904" s="340" t="s">
        <v>3084</v>
      </c>
      <c r="J904" s="341" t="s">
        <v>3968</v>
      </c>
      <c r="K904" s="342"/>
      <c r="L904" s="342"/>
      <c r="M904" s="342"/>
      <c r="N904" s="339"/>
      <c r="O904" s="339">
        <v>1820000</v>
      </c>
      <c r="P904" s="341" t="s">
        <v>3234</v>
      </c>
      <c r="Q904" s="340" t="s">
        <v>3087</v>
      </c>
    </row>
    <row r="905" spans="2:17">
      <c r="B905" s="337" t="s">
        <v>4015</v>
      </c>
      <c r="C905" s="337"/>
      <c r="D905" s="337" t="s">
        <v>2109</v>
      </c>
      <c r="E905" s="337" t="s">
        <v>3092</v>
      </c>
      <c r="F905" s="338">
        <v>44665</v>
      </c>
      <c r="G905" s="339">
        <v>28000</v>
      </c>
      <c r="H905" s="339">
        <v>0</v>
      </c>
      <c r="I905" s="340" t="s">
        <v>3084</v>
      </c>
      <c r="J905" s="341" t="s">
        <v>3968</v>
      </c>
      <c r="K905" s="342"/>
      <c r="L905" s="342"/>
      <c r="M905" s="342"/>
      <c r="N905" s="339"/>
      <c r="O905" s="339">
        <v>2044000</v>
      </c>
      <c r="P905" s="341" t="s">
        <v>3229</v>
      </c>
      <c r="Q905" s="340" t="s">
        <v>3087</v>
      </c>
    </row>
    <row r="906" spans="2:17">
      <c r="B906" s="337" t="s">
        <v>4016</v>
      </c>
      <c r="C906" s="337"/>
      <c r="D906" s="337" t="s">
        <v>2109</v>
      </c>
      <c r="E906" s="337" t="s">
        <v>3092</v>
      </c>
      <c r="F906" s="338">
        <v>44665</v>
      </c>
      <c r="G906" s="339">
        <v>28000</v>
      </c>
      <c r="H906" s="339">
        <v>0</v>
      </c>
      <c r="I906" s="340" t="s">
        <v>3084</v>
      </c>
      <c r="J906" s="341" t="s">
        <v>3968</v>
      </c>
      <c r="K906" s="342"/>
      <c r="L906" s="342"/>
      <c r="M906" s="342"/>
      <c r="N906" s="339"/>
      <c r="O906" s="339">
        <v>2044000</v>
      </c>
      <c r="P906" s="341" t="s">
        <v>3229</v>
      </c>
      <c r="Q906" s="340" t="s">
        <v>3087</v>
      </c>
    </row>
    <row r="907" spans="2:17">
      <c r="B907" s="337" t="s">
        <v>4017</v>
      </c>
      <c r="C907" s="337"/>
      <c r="D907" s="337" t="s">
        <v>2109</v>
      </c>
      <c r="E907" s="337" t="s">
        <v>3092</v>
      </c>
      <c r="F907" s="338">
        <v>44665</v>
      </c>
      <c r="G907" s="339">
        <v>28000</v>
      </c>
      <c r="H907" s="339">
        <v>0</v>
      </c>
      <c r="I907" s="340" t="s">
        <v>3084</v>
      </c>
      <c r="J907" s="341" t="s">
        <v>3968</v>
      </c>
      <c r="K907" s="342"/>
      <c r="L907" s="342"/>
      <c r="M907" s="342"/>
      <c r="N907" s="339"/>
      <c r="O907" s="339">
        <v>2044000</v>
      </c>
      <c r="P907" s="341" t="s">
        <v>3229</v>
      </c>
      <c r="Q907" s="340" t="s">
        <v>3087</v>
      </c>
    </row>
    <row r="908" spans="2:17">
      <c r="B908" s="337" t="s">
        <v>4018</v>
      </c>
      <c r="C908" s="337"/>
      <c r="D908" s="337" t="s">
        <v>2109</v>
      </c>
      <c r="E908" s="337" t="s">
        <v>3092</v>
      </c>
      <c r="F908" s="338">
        <v>44665</v>
      </c>
      <c r="G908" s="339">
        <v>28000</v>
      </c>
      <c r="H908" s="339">
        <v>0</v>
      </c>
      <c r="I908" s="340" t="s">
        <v>3084</v>
      </c>
      <c r="J908" s="341" t="s">
        <v>3968</v>
      </c>
      <c r="K908" s="342"/>
      <c r="L908" s="342"/>
      <c r="M908" s="342"/>
      <c r="N908" s="339"/>
      <c r="O908" s="339">
        <v>2044000</v>
      </c>
      <c r="P908" s="341" t="s">
        <v>3229</v>
      </c>
      <c r="Q908" s="340" t="s">
        <v>3087</v>
      </c>
    </row>
    <row r="909" spans="2:17">
      <c r="B909" s="337" t="s">
        <v>4019</v>
      </c>
      <c r="C909" s="337"/>
      <c r="D909" s="337" t="s">
        <v>2109</v>
      </c>
      <c r="E909" s="337" t="s">
        <v>3092</v>
      </c>
      <c r="F909" s="338">
        <v>44665</v>
      </c>
      <c r="G909" s="339">
        <v>28000</v>
      </c>
      <c r="H909" s="339">
        <v>0</v>
      </c>
      <c r="I909" s="340" t="s">
        <v>3084</v>
      </c>
      <c r="J909" s="341" t="s">
        <v>3968</v>
      </c>
      <c r="K909" s="342"/>
      <c r="L909" s="342"/>
      <c r="M909" s="342"/>
      <c r="N909" s="339"/>
      <c r="O909" s="339">
        <v>2044000</v>
      </c>
      <c r="P909" s="341" t="s">
        <v>3229</v>
      </c>
      <c r="Q909" s="340" t="s">
        <v>3087</v>
      </c>
    </row>
    <row r="910" spans="2:17">
      <c r="B910" s="337" t="s">
        <v>4020</v>
      </c>
      <c r="C910" s="337"/>
      <c r="D910" s="337" t="s">
        <v>2109</v>
      </c>
      <c r="E910" s="337" t="s">
        <v>3092</v>
      </c>
      <c r="F910" s="338">
        <v>44665</v>
      </c>
      <c r="G910" s="339">
        <v>28000</v>
      </c>
      <c r="H910" s="339">
        <v>0</v>
      </c>
      <c r="I910" s="340" t="s">
        <v>3084</v>
      </c>
      <c r="J910" s="341" t="s">
        <v>3968</v>
      </c>
      <c r="K910" s="342"/>
      <c r="L910" s="342"/>
      <c r="M910" s="342"/>
      <c r="N910" s="339"/>
      <c r="O910" s="339">
        <v>2044000</v>
      </c>
      <c r="P910" s="341" t="s">
        <v>3229</v>
      </c>
      <c r="Q910" s="340" t="s">
        <v>3087</v>
      </c>
    </row>
    <row r="911" spans="2:17">
      <c r="B911" s="337" t="s">
        <v>4021</v>
      </c>
      <c r="C911" s="337"/>
      <c r="D911" s="337" t="s">
        <v>2109</v>
      </c>
      <c r="E911" s="337" t="s">
        <v>3092</v>
      </c>
      <c r="F911" s="338">
        <v>44665</v>
      </c>
      <c r="G911" s="339">
        <v>27000</v>
      </c>
      <c r="H911" s="339">
        <v>0</v>
      </c>
      <c r="I911" s="340" t="s">
        <v>3084</v>
      </c>
      <c r="J911" s="341" t="s">
        <v>3968</v>
      </c>
      <c r="K911" s="342"/>
      <c r="L911" s="342"/>
      <c r="M911" s="342"/>
      <c r="N911" s="339"/>
      <c r="O911" s="339">
        <v>1971000</v>
      </c>
      <c r="P911" s="341" t="s">
        <v>3229</v>
      </c>
      <c r="Q911" s="340" t="s">
        <v>3087</v>
      </c>
    </row>
    <row r="912" spans="2:17">
      <c r="B912" s="337" t="s">
        <v>4022</v>
      </c>
      <c r="C912" s="337"/>
      <c r="D912" s="337" t="s">
        <v>2109</v>
      </c>
      <c r="E912" s="337" t="s">
        <v>3092</v>
      </c>
      <c r="F912" s="338">
        <v>44665</v>
      </c>
      <c r="G912" s="339">
        <v>27000</v>
      </c>
      <c r="H912" s="339">
        <v>0</v>
      </c>
      <c r="I912" s="340" t="s">
        <v>3084</v>
      </c>
      <c r="J912" s="341" t="s">
        <v>3968</v>
      </c>
      <c r="K912" s="342"/>
      <c r="L912" s="342"/>
      <c r="M912" s="342"/>
      <c r="N912" s="339"/>
      <c r="O912" s="339">
        <v>1971000</v>
      </c>
      <c r="P912" s="341" t="s">
        <v>3229</v>
      </c>
      <c r="Q912" s="340" t="s">
        <v>3087</v>
      </c>
    </row>
    <row r="913" spans="2:17">
      <c r="B913" s="337" t="s">
        <v>4023</v>
      </c>
      <c r="C913" s="337"/>
      <c r="D913" s="337" t="s">
        <v>2109</v>
      </c>
      <c r="E913" s="337" t="s">
        <v>3092</v>
      </c>
      <c r="F913" s="338">
        <v>44665</v>
      </c>
      <c r="G913" s="339">
        <v>27000</v>
      </c>
      <c r="H913" s="339">
        <v>0</v>
      </c>
      <c r="I913" s="340" t="s">
        <v>3084</v>
      </c>
      <c r="J913" s="341" t="s">
        <v>3968</v>
      </c>
      <c r="K913" s="342"/>
      <c r="L913" s="342"/>
      <c r="M913" s="342"/>
      <c r="N913" s="339"/>
      <c r="O913" s="339">
        <v>1971000</v>
      </c>
      <c r="P913" s="341" t="s">
        <v>3229</v>
      </c>
      <c r="Q913" s="340" t="s">
        <v>3087</v>
      </c>
    </row>
    <row r="914" spans="2:17">
      <c r="B914" s="337" t="s">
        <v>4024</v>
      </c>
      <c r="C914" s="337"/>
      <c r="D914" s="337" t="s">
        <v>2109</v>
      </c>
      <c r="E914" s="337" t="s">
        <v>3092</v>
      </c>
      <c r="F914" s="338">
        <v>44665</v>
      </c>
      <c r="G914" s="339">
        <v>27000</v>
      </c>
      <c r="H914" s="339">
        <v>0</v>
      </c>
      <c r="I914" s="340" t="s">
        <v>3084</v>
      </c>
      <c r="J914" s="341" t="s">
        <v>3968</v>
      </c>
      <c r="K914" s="342"/>
      <c r="L914" s="342"/>
      <c r="M914" s="342"/>
      <c r="N914" s="339"/>
      <c r="O914" s="339">
        <v>1971000</v>
      </c>
      <c r="P914" s="341" t="s">
        <v>3229</v>
      </c>
      <c r="Q914" s="340" t="s">
        <v>3087</v>
      </c>
    </row>
    <row r="915" spans="2:17">
      <c r="B915" s="337" t="s">
        <v>4025</v>
      </c>
      <c r="C915" s="337"/>
      <c r="D915" s="337" t="s">
        <v>2109</v>
      </c>
      <c r="E915" s="337" t="s">
        <v>3092</v>
      </c>
      <c r="F915" s="338">
        <v>44665</v>
      </c>
      <c r="G915" s="339">
        <v>27000</v>
      </c>
      <c r="H915" s="339">
        <v>0</v>
      </c>
      <c r="I915" s="340" t="s">
        <v>3084</v>
      </c>
      <c r="J915" s="341" t="s">
        <v>3968</v>
      </c>
      <c r="K915" s="342"/>
      <c r="L915" s="342"/>
      <c r="M915" s="342"/>
      <c r="N915" s="339"/>
      <c r="O915" s="339">
        <v>1971000</v>
      </c>
      <c r="P915" s="341" t="s">
        <v>3229</v>
      </c>
      <c r="Q915" s="340" t="s">
        <v>3087</v>
      </c>
    </row>
    <row r="916" spans="2:17">
      <c r="B916" s="337" t="s">
        <v>4026</v>
      </c>
      <c r="C916" s="337"/>
      <c r="D916" s="337" t="s">
        <v>2109</v>
      </c>
      <c r="E916" s="337" t="s">
        <v>3092</v>
      </c>
      <c r="F916" s="338">
        <v>44670</v>
      </c>
      <c r="G916" s="339">
        <v>30000</v>
      </c>
      <c r="H916" s="339">
        <v>0</v>
      </c>
      <c r="I916" s="340" t="s">
        <v>3084</v>
      </c>
      <c r="J916" s="341" t="s">
        <v>3968</v>
      </c>
      <c r="K916" s="342"/>
      <c r="L916" s="342"/>
      <c r="M916" s="342"/>
      <c r="N916" s="339"/>
      <c r="O916" s="339">
        <v>3300000</v>
      </c>
      <c r="P916" s="341" t="s">
        <v>3335</v>
      </c>
      <c r="Q916" s="340" t="s">
        <v>3087</v>
      </c>
    </row>
    <row r="917" spans="2:17">
      <c r="B917" s="337" t="s">
        <v>4027</v>
      </c>
      <c r="C917" s="337"/>
      <c r="D917" s="337" t="s">
        <v>2109</v>
      </c>
      <c r="E917" s="337" t="s">
        <v>3092</v>
      </c>
      <c r="F917" s="338">
        <v>44670</v>
      </c>
      <c r="G917" s="339">
        <v>30000</v>
      </c>
      <c r="H917" s="339">
        <v>0</v>
      </c>
      <c r="I917" s="340" t="s">
        <v>3084</v>
      </c>
      <c r="J917" s="341" t="s">
        <v>3968</v>
      </c>
      <c r="K917" s="342"/>
      <c r="L917" s="342"/>
      <c r="M917" s="342"/>
      <c r="N917" s="339"/>
      <c r="O917" s="339">
        <v>3300000</v>
      </c>
      <c r="P917" s="341" t="s">
        <v>3335</v>
      </c>
      <c r="Q917" s="340" t="s">
        <v>3087</v>
      </c>
    </row>
    <row r="918" spans="2:17">
      <c r="B918" s="337" t="s">
        <v>4028</v>
      </c>
      <c r="C918" s="337"/>
      <c r="D918" s="337" t="s">
        <v>2109</v>
      </c>
      <c r="E918" s="337" t="s">
        <v>3092</v>
      </c>
      <c r="F918" s="338">
        <v>44670</v>
      </c>
      <c r="G918" s="339">
        <v>30000</v>
      </c>
      <c r="H918" s="339">
        <v>0</v>
      </c>
      <c r="I918" s="340" t="s">
        <v>3084</v>
      </c>
      <c r="J918" s="341" t="s">
        <v>3968</v>
      </c>
      <c r="K918" s="342"/>
      <c r="L918" s="342"/>
      <c r="M918" s="342"/>
      <c r="N918" s="339"/>
      <c r="O918" s="339">
        <v>3300000</v>
      </c>
      <c r="P918" s="341" t="s">
        <v>3335</v>
      </c>
      <c r="Q918" s="340" t="s">
        <v>3087</v>
      </c>
    </row>
    <row r="919" spans="2:17">
      <c r="B919" s="337" t="s">
        <v>4029</v>
      </c>
      <c r="C919" s="337"/>
      <c r="D919" s="337" t="s">
        <v>2109</v>
      </c>
      <c r="E919" s="337" t="s">
        <v>3092</v>
      </c>
      <c r="F919" s="338">
        <v>44670</v>
      </c>
      <c r="G919" s="339">
        <v>30000</v>
      </c>
      <c r="H919" s="339">
        <v>0</v>
      </c>
      <c r="I919" s="340" t="s">
        <v>3084</v>
      </c>
      <c r="J919" s="341" t="s">
        <v>3968</v>
      </c>
      <c r="K919" s="342"/>
      <c r="L919" s="342"/>
      <c r="M919" s="342"/>
      <c r="N919" s="339"/>
      <c r="O919" s="339">
        <v>3300000</v>
      </c>
      <c r="P919" s="341" t="s">
        <v>3335</v>
      </c>
      <c r="Q919" s="340" t="s">
        <v>3087</v>
      </c>
    </row>
    <row r="920" spans="2:17">
      <c r="B920" s="337" t="s">
        <v>4030</v>
      </c>
      <c r="C920" s="337"/>
      <c r="D920" s="337" t="s">
        <v>2109</v>
      </c>
      <c r="E920" s="337" t="s">
        <v>3092</v>
      </c>
      <c r="F920" s="338">
        <v>44670</v>
      </c>
      <c r="G920" s="339">
        <v>30000</v>
      </c>
      <c r="H920" s="339">
        <v>0</v>
      </c>
      <c r="I920" s="340" t="s">
        <v>3084</v>
      </c>
      <c r="J920" s="341" t="s">
        <v>3968</v>
      </c>
      <c r="K920" s="342"/>
      <c r="L920" s="342"/>
      <c r="M920" s="342"/>
      <c r="N920" s="339"/>
      <c r="O920" s="339">
        <v>3300000</v>
      </c>
      <c r="P920" s="341" t="s">
        <v>3335</v>
      </c>
      <c r="Q920" s="340" t="s">
        <v>3087</v>
      </c>
    </row>
    <row r="921" spans="2:17">
      <c r="B921" s="337" t="s">
        <v>4031</v>
      </c>
      <c r="C921" s="337"/>
      <c r="D921" s="337" t="s">
        <v>2109</v>
      </c>
      <c r="E921" s="337" t="s">
        <v>3092</v>
      </c>
      <c r="F921" s="338">
        <v>44671</v>
      </c>
      <c r="G921" s="339">
        <v>30000</v>
      </c>
      <c r="H921" s="339">
        <v>0</v>
      </c>
      <c r="I921" s="340" t="s">
        <v>3084</v>
      </c>
      <c r="J921" s="341" t="s">
        <v>3968</v>
      </c>
      <c r="K921" s="342"/>
      <c r="L921" s="342"/>
      <c r="M921" s="342"/>
      <c r="N921" s="339"/>
      <c r="O921" s="339">
        <v>3300000</v>
      </c>
      <c r="P921" s="341" t="s">
        <v>3335</v>
      </c>
      <c r="Q921" s="340" t="s">
        <v>3087</v>
      </c>
    </row>
    <row r="922" spans="2:17">
      <c r="B922" s="337" t="s">
        <v>4032</v>
      </c>
      <c r="C922" s="337"/>
      <c r="D922" s="337" t="s">
        <v>2109</v>
      </c>
      <c r="E922" s="337" t="s">
        <v>3092</v>
      </c>
      <c r="F922" s="338">
        <v>44671</v>
      </c>
      <c r="G922" s="339">
        <v>30000</v>
      </c>
      <c r="H922" s="339">
        <v>0</v>
      </c>
      <c r="I922" s="340" t="s">
        <v>3084</v>
      </c>
      <c r="J922" s="341" t="s">
        <v>3968</v>
      </c>
      <c r="K922" s="342"/>
      <c r="L922" s="342"/>
      <c r="M922" s="342"/>
      <c r="N922" s="339"/>
      <c r="O922" s="339">
        <v>3300000</v>
      </c>
      <c r="P922" s="341" t="s">
        <v>3335</v>
      </c>
      <c r="Q922" s="340" t="s">
        <v>3087</v>
      </c>
    </row>
    <row r="923" spans="2:17">
      <c r="B923" s="337" t="s">
        <v>4033</v>
      </c>
      <c r="C923" s="337"/>
      <c r="D923" s="337" t="s">
        <v>2109</v>
      </c>
      <c r="E923" s="337" t="s">
        <v>3092</v>
      </c>
      <c r="F923" s="338">
        <v>44671</v>
      </c>
      <c r="G923" s="339">
        <v>30000</v>
      </c>
      <c r="H923" s="339">
        <v>0</v>
      </c>
      <c r="I923" s="340" t="s">
        <v>3084</v>
      </c>
      <c r="J923" s="341" t="s">
        <v>3968</v>
      </c>
      <c r="K923" s="342"/>
      <c r="L923" s="342"/>
      <c r="M923" s="342"/>
      <c r="N923" s="339"/>
      <c r="O923" s="339">
        <v>3300000</v>
      </c>
      <c r="P923" s="341" t="s">
        <v>3335</v>
      </c>
      <c r="Q923" s="340" t="s">
        <v>3087</v>
      </c>
    </row>
    <row r="924" spans="2:17">
      <c r="B924" s="337" t="s">
        <v>4034</v>
      </c>
      <c r="C924" s="337"/>
      <c r="D924" s="337" t="s">
        <v>2109</v>
      </c>
      <c r="E924" s="337" t="s">
        <v>3092</v>
      </c>
      <c r="F924" s="338">
        <v>44671</v>
      </c>
      <c r="G924" s="339">
        <v>30000</v>
      </c>
      <c r="H924" s="339">
        <v>0</v>
      </c>
      <c r="I924" s="340" t="s">
        <v>3084</v>
      </c>
      <c r="J924" s="341" t="s">
        <v>3968</v>
      </c>
      <c r="K924" s="342"/>
      <c r="L924" s="342"/>
      <c r="M924" s="342"/>
      <c r="N924" s="339"/>
      <c r="O924" s="339">
        <v>3300000</v>
      </c>
      <c r="P924" s="341" t="s">
        <v>3335</v>
      </c>
      <c r="Q924" s="340" t="s">
        <v>3087</v>
      </c>
    </row>
    <row r="925" spans="2:17">
      <c r="B925" s="337" t="s">
        <v>4035</v>
      </c>
      <c r="C925" s="337"/>
      <c r="D925" s="337" t="s">
        <v>2109</v>
      </c>
      <c r="E925" s="337" t="s">
        <v>3092</v>
      </c>
      <c r="F925" s="338">
        <v>44671</v>
      </c>
      <c r="G925" s="339">
        <v>30000</v>
      </c>
      <c r="H925" s="339">
        <v>0</v>
      </c>
      <c r="I925" s="340" t="s">
        <v>3084</v>
      </c>
      <c r="J925" s="341" t="s">
        <v>3968</v>
      </c>
      <c r="K925" s="342"/>
      <c r="L925" s="342"/>
      <c r="M925" s="342"/>
      <c r="N925" s="339"/>
      <c r="O925" s="339">
        <v>3300000</v>
      </c>
      <c r="P925" s="341" t="s">
        <v>3335</v>
      </c>
      <c r="Q925" s="340" t="s">
        <v>3087</v>
      </c>
    </row>
    <row r="926" spans="2:17">
      <c r="B926" s="337" t="s">
        <v>4036</v>
      </c>
      <c r="C926" s="337"/>
      <c r="D926" s="337" t="s">
        <v>2109</v>
      </c>
      <c r="E926" s="337" t="s">
        <v>3092</v>
      </c>
      <c r="F926" s="338">
        <v>44671</v>
      </c>
      <c r="G926" s="339">
        <v>30000</v>
      </c>
      <c r="H926" s="339">
        <v>0</v>
      </c>
      <c r="I926" s="340" t="s">
        <v>3084</v>
      </c>
      <c r="J926" s="341" t="s">
        <v>3968</v>
      </c>
      <c r="K926" s="342"/>
      <c r="L926" s="342"/>
      <c r="M926" s="342"/>
      <c r="N926" s="339"/>
      <c r="O926" s="339">
        <v>3300000</v>
      </c>
      <c r="P926" s="341" t="s">
        <v>3335</v>
      </c>
      <c r="Q926" s="340" t="s">
        <v>3087</v>
      </c>
    </row>
    <row r="927" spans="2:17">
      <c r="B927" s="337" t="s">
        <v>4037</v>
      </c>
      <c r="C927" s="337"/>
      <c r="D927" s="337" t="s">
        <v>2109</v>
      </c>
      <c r="E927" s="337" t="s">
        <v>3092</v>
      </c>
      <c r="F927" s="338">
        <v>44671</v>
      </c>
      <c r="G927" s="339">
        <v>30000</v>
      </c>
      <c r="H927" s="339">
        <v>0</v>
      </c>
      <c r="I927" s="340" t="s">
        <v>3084</v>
      </c>
      <c r="J927" s="341" t="s">
        <v>3968</v>
      </c>
      <c r="K927" s="342"/>
      <c r="L927" s="342"/>
      <c r="M927" s="342"/>
      <c r="N927" s="339"/>
      <c r="O927" s="339">
        <v>3300000</v>
      </c>
      <c r="P927" s="341" t="s">
        <v>3335</v>
      </c>
      <c r="Q927" s="340" t="s">
        <v>3087</v>
      </c>
    </row>
    <row r="928" spans="2:17">
      <c r="B928" s="337" t="s">
        <v>4038</v>
      </c>
      <c r="C928" s="337"/>
      <c r="D928" s="337" t="s">
        <v>2109</v>
      </c>
      <c r="E928" s="337" t="s">
        <v>3092</v>
      </c>
      <c r="F928" s="338">
        <v>44671</v>
      </c>
      <c r="G928" s="339">
        <v>30000</v>
      </c>
      <c r="H928" s="339">
        <v>0</v>
      </c>
      <c r="I928" s="340" t="s">
        <v>3084</v>
      </c>
      <c r="J928" s="341" t="s">
        <v>3968</v>
      </c>
      <c r="K928" s="342"/>
      <c r="L928" s="342"/>
      <c r="M928" s="342"/>
      <c r="N928" s="339"/>
      <c r="O928" s="339">
        <v>3300000</v>
      </c>
      <c r="P928" s="341" t="s">
        <v>3335</v>
      </c>
      <c r="Q928" s="340" t="s">
        <v>3087</v>
      </c>
    </row>
    <row r="929" spans="2:17">
      <c r="B929" s="337" t="s">
        <v>4039</v>
      </c>
      <c r="C929" s="337"/>
      <c r="D929" s="337" t="s">
        <v>2109</v>
      </c>
      <c r="E929" s="337" t="s">
        <v>3092</v>
      </c>
      <c r="F929" s="338">
        <v>44671</v>
      </c>
      <c r="G929" s="339">
        <v>30000</v>
      </c>
      <c r="H929" s="339">
        <v>0</v>
      </c>
      <c r="I929" s="340" t="s">
        <v>3084</v>
      </c>
      <c r="J929" s="341" t="s">
        <v>3968</v>
      </c>
      <c r="K929" s="342"/>
      <c r="L929" s="342"/>
      <c r="M929" s="342"/>
      <c r="N929" s="339"/>
      <c r="O929" s="339">
        <v>3300000</v>
      </c>
      <c r="P929" s="341" t="s">
        <v>3335</v>
      </c>
      <c r="Q929" s="340" t="s">
        <v>3087</v>
      </c>
    </row>
    <row r="930" spans="2:17">
      <c r="B930" s="337" t="s">
        <v>4040</v>
      </c>
      <c r="C930" s="337"/>
      <c r="D930" s="337" t="s">
        <v>2109</v>
      </c>
      <c r="E930" s="337" t="s">
        <v>3092</v>
      </c>
      <c r="F930" s="338">
        <v>44671</v>
      </c>
      <c r="G930" s="339">
        <v>30000</v>
      </c>
      <c r="H930" s="339">
        <v>0</v>
      </c>
      <c r="I930" s="340" t="s">
        <v>3084</v>
      </c>
      <c r="J930" s="341" t="s">
        <v>3968</v>
      </c>
      <c r="K930" s="342"/>
      <c r="L930" s="342"/>
      <c r="M930" s="342"/>
      <c r="N930" s="339"/>
      <c r="O930" s="339">
        <v>3300000</v>
      </c>
      <c r="P930" s="341" t="s">
        <v>3335</v>
      </c>
      <c r="Q930" s="340" t="s">
        <v>3087</v>
      </c>
    </row>
    <row r="931" spans="2:17">
      <c r="B931" s="337" t="s">
        <v>4041</v>
      </c>
      <c r="C931" s="337"/>
      <c r="D931" s="337" t="s">
        <v>2109</v>
      </c>
      <c r="E931" s="337" t="s">
        <v>3092</v>
      </c>
      <c r="F931" s="338">
        <v>44671</v>
      </c>
      <c r="G931" s="339">
        <v>30000</v>
      </c>
      <c r="H931" s="339">
        <v>0</v>
      </c>
      <c r="I931" s="340" t="s">
        <v>3084</v>
      </c>
      <c r="J931" s="341" t="s">
        <v>3968</v>
      </c>
      <c r="K931" s="342"/>
      <c r="L931" s="342"/>
      <c r="M931" s="342"/>
      <c r="N931" s="339"/>
      <c r="O931" s="339">
        <v>3300000</v>
      </c>
      <c r="P931" s="341" t="s">
        <v>3335</v>
      </c>
      <c r="Q931" s="340" t="s">
        <v>3087</v>
      </c>
    </row>
    <row r="932" spans="2:17">
      <c r="B932" s="337" t="s">
        <v>4042</v>
      </c>
      <c r="C932" s="337"/>
      <c r="D932" s="337" t="s">
        <v>2109</v>
      </c>
      <c r="E932" s="337" t="s">
        <v>3092</v>
      </c>
      <c r="F932" s="338">
        <v>44671</v>
      </c>
      <c r="G932" s="339">
        <v>30000</v>
      </c>
      <c r="H932" s="339">
        <v>0</v>
      </c>
      <c r="I932" s="340" t="s">
        <v>3084</v>
      </c>
      <c r="J932" s="341" t="s">
        <v>3968</v>
      </c>
      <c r="K932" s="342"/>
      <c r="L932" s="342"/>
      <c r="M932" s="342"/>
      <c r="N932" s="339"/>
      <c r="O932" s="339">
        <v>3300000</v>
      </c>
      <c r="P932" s="341" t="s">
        <v>3335</v>
      </c>
      <c r="Q932" s="340" t="s">
        <v>3087</v>
      </c>
    </row>
    <row r="933" spans="2:17">
      <c r="B933" s="337" t="s">
        <v>4043</v>
      </c>
      <c r="C933" s="337"/>
      <c r="D933" s="337" t="s">
        <v>2109</v>
      </c>
      <c r="E933" s="337" t="s">
        <v>3092</v>
      </c>
      <c r="F933" s="338">
        <v>44671</v>
      </c>
      <c r="G933" s="339">
        <v>30000</v>
      </c>
      <c r="H933" s="339">
        <v>0</v>
      </c>
      <c r="I933" s="340" t="s">
        <v>3084</v>
      </c>
      <c r="J933" s="341" t="s">
        <v>3968</v>
      </c>
      <c r="K933" s="342"/>
      <c r="L933" s="342"/>
      <c r="M933" s="342"/>
      <c r="N933" s="339"/>
      <c r="O933" s="339">
        <v>3300000</v>
      </c>
      <c r="P933" s="341" t="s">
        <v>3335</v>
      </c>
      <c r="Q933" s="340" t="s">
        <v>3087</v>
      </c>
    </row>
    <row r="934" spans="2:17">
      <c r="B934" s="337" t="s">
        <v>4044</v>
      </c>
      <c r="C934" s="337"/>
      <c r="D934" s="337" t="s">
        <v>2109</v>
      </c>
      <c r="E934" s="337" t="s">
        <v>3092</v>
      </c>
      <c r="F934" s="338">
        <v>44671</v>
      </c>
      <c r="G934" s="339">
        <v>30000</v>
      </c>
      <c r="H934" s="339">
        <v>0</v>
      </c>
      <c r="I934" s="340" t="s">
        <v>3084</v>
      </c>
      <c r="J934" s="341" t="s">
        <v>3968</v>
      </c>
      <c r="K934" s="342"/>
      <c r="L934" s="342"/>
      <c r="M934" s="342"/>
      <c r="N934" s="339"/>
      <c r="O934" s="339">
        <v>3300000</v>
      </c>
      <c r="P934" s="341" t="s">
        <v>3335</v>
      </c>
      <c r="Q934" s="340" t="s">
        <v>3087</v>
      </c>
    </row>
    <row r="935" spans="2:17">
      <c r="B935" s="337" t="s">
        <v>4045</v>
      </c>
      <c r="C935" s="337"/>
      <c r="D935" s="337" t="s">
        <v>2109</v>
      </c>
      <c r="E935" s="337" t="s">
        <v>3092</v>
      </c>
      <c r="F935" s="338">
        <v>44671</v>
      </c>
      <c r="G935" s="339">
        <v>30000</v>
      </c>
      <c r="H935" s="339">
        <v>0</v>
      </c>
      <c r="I935" s="340" t="s">
        <v>3084</v>
      </c>
      <c r="J935" s="341" t="s">
        <v>3968</v>
      </c>
      <c r="K935" s="342"/>
      <c r="L935" s="342"/>
      <c r="M935" s="342"/>
      <c r="N935" s="339"/>
      <c r="O935" s="339">
        <v>3300000</v>
      </c>
      <c r="P935" s="341" t="s">
        <v>3335</v>
      </c>
      <c r="Q935" s="340" t="s">
        <v>3087</v>
      </c>
    </row>
    <row r="936" spans="2:17">
      <c r="B936" s="337" t="s">
        <v>4046</v>
      </c>
      <c r="C936" s="337"/>
      <c r="D936" s="337" t="s">
        <v>2109</v>
      </c>
      <c r="E936" s="337" t="s">
        <v>3092</v>
      </c>
      <c r="F936" s="338">
        <v>44671</v>
      </c>
      <c r="G936" s="339">
        <v>30000</v>
      </c>
      <c r="H936" s="339">
        <v>0</v>
      </c>
      <c r="I936" s="340" t="s">
        <v>3084</v>
      </c>
      <c r="J936" s="341" t="s">
        <v>3968</v>
      </c>
      <c r="K936" s="342"/>
      <c r="L936" s="342"/>
      <c r="M936" s="342"/>
      <c r="N936" s="339"/>
      <c r="O936" s="339">
        <v>3300000</v>
      </c>
      <c r="P936" s="341" t="s">
        <v>3335</v>
      </c>
      <c r="Q936" s="340" t="s">
        <v>3087</v>
      </c>
    </row>
    <row r="937" spans="2:17">
      <c r="B937" s="337" t="s">
        <v>4047</v>
      </c>
      <c r="C937" s="337"/>
      <c r="D937" s="337" t="s">
        <v>2109</v>
      </c>
      <c r="E937" s="337" t="s">
        <v>3092</v>
      </c>
      <c r="F937" s="338">
        <v>44671</v>
      </c>
      <c r="G937" s="339">
        <v>30000</v>
      </c>
      <c r="H937" s="339">
        <v>0</v>
      </c>
      <c r="I937" s="340" t="s">
        <v>3084</v>
      </c>
      <c r="J937" s="341" t="s">
        <v>3968</v>
      </c>
      <c r="K937" s="342"/>
      <c r="L937" s="342"/>
      <c r="M937" s="342"/>
      <c r="N937" s="339"/>
      <c r="O937" s="339">
        <v>3300000</v>
      </c>
      <c r="P937" s="341" t="s">
        <v>3335</v>
      </c>
      <c r="Q937" s="340" t="s">
        <v>3087</v>
      </c>
    </row>
    <row r="938" spans="2:17">
      <c r="B938" s="337" t="s">
        <v>4048</v>
      </c>
      <c r="C938" s="337"/>
      <c r="D938" s="337" t="s">
        <v>2109</v>
      </c>
      <c r="E938" s="337" t="s">
        <v>3092</v>
      </c>
      <c r="F938" s="338">
        <v>44671</v>
      </c>
      <c r="G938" s="339">
        <v>30000</v>
      </c>
      <c r="H938" s="339">
        <v>0</v>
      </c>
      <c r="I938" s="340" t="s">
        <v>3084</v>
      </c>
      <c r="J938" s="341" t="s">
        <v>3968</v>
      </c>
      <c r="K938" s="342"/>
      <c r="L938" s="342"/>
      <c r="M938" s="342"/>
      <c r="N938" s="339"/>
      <c r="O938" s="339">
        <v>3300000</v>
      </c>
      <c r="P938" s="341" t="s">
        <v>3335</v>
      </c>
      <c r="Q938" s="340" t="s">
        <v>3087</v>
      </c>
    </row>
    <row r="939" spans="2:17">
      <c r="B939" s="337" t="s">
        <v>4049</v>
      </c>
      <c r="C939" s="337"/>
      <c r="D939" s="337" t="s">
        <v>2109</v>
      </c>
      <c r="E939" s="337" t="s">
        <v>3092</v>
      </c>
      <c r="F939" s="338">
        <v>44671</v>
      </c>
      <c r="G939" s="339">
        <v>30000</v>
      </c>
      <c r="H939" s="339">
        <v>0</v>
      </c>
      <c r="I939" s="340" t="s">
        <v>3084</v>
      </c>
      <c r="J939" s="341" t="s">
        <v>3968</v>
      </c>
      <c r="K939" s="342"/>
      <c r="L939" s="342"/>
      <c r="M939" s="342"/>
      <c r="N939" s="339"/>
      <c r="O939" s="339">
        <v>3300000</v>
      </c>
      <c r="P939" s="341" t="s">
        <v>3335</v>
      </c>
      <c r="Q939" s="340" t="s">
        <v>3087</v>
      </c>
    </row>
    <row r="940" spans="2:17">
      <c r="B940" s="337" t="s">
        <v>4050</v>
      </c>
      <c r="C940" s="337"/>
      <c r="D940" s="337" t="s">
        <v>2109</v>
      </c>
      <c r="E940" s="337" t="s">
        <v>3092</v>
      </c>
      <c r="F940" s="338">
        <v>44671</v>
      </c>
      <c r="G940" s="339">
        <v>30000</v>
      </c>
      <c r="H940" s="339">
        <v>0</v>
      </c>
      <c r="I940" s="340" t="s">
        <v>3084</v>
      </c>
      <c r="J940" s="341" t="s">
        <v>3968</v>
      </c>
      <c r="K940" s="342"/>
      <c r="L940" s="342"/>
      <c r="M940" s="342"/>
      <c r="N940" s="339"/>
      <c r="O940" s="339">
        <v>3300000</v>
      </c>
      <c r="P940" s="341" t="s">
        <v>3335</v>
      </c>
      <c r="Q940" s="340" t="s">
        <v>3087</v>
      </c>
    </row>
    <row r="941" spans="2:17">
      <c r="B941" s="337" t="s">
        <v>4051</v>
      </c>
      <c r="C941" s="337"/>
      <c r="D941" s="337" t="s">
        <v>2109</v>
      </c>
      <c r="E941" s="337" t="s">
        <v>3092</v>
      </c>
      <c r="F941" s="338">
        <v>44671</v>
      </c>
      <c r="G941" s="339">
        <v>30000</v>
      </c>
      <c r="H941" s="339">
        <v>0</v>
      </c>
      <c r="I941" s="340" t="s">
        <v>3084</v>
      </c>
      <c r="J941" s="341" t="s">
        <v>3968</v>
      </c>
      <c r="K941" s="342"/>
      <c r="L941" s="342"/>
      <c r="M941" s="342"/>
      <c r="N941" s="339"/>
      <c r="O941" s="339">
        <v>3300000</v>
      </c>
      <c r="P941" s="341" t="s">
        <v>3335</v>
      </c>
      <c r="Q941" s="340" t="s">
        <v>3087</v>
      </c>
    </row>
    <row r="942" spans="2:17">
      <c r="B942" s="337" t="s">
        <v>4052</v>
      </c>
      <c r="C942" s="337"/>
      <c r="D942" s="337" t="s">
        <v>2109</v>
      </c>
      <c r="E942" s="337" t="s">
        <v>3092</v>
      </c>
      <c r="F942" s="338">
        <v>44671</v>
      </c>
      <c r="G942" s="339">
        <v>30000</v>
      </c>
      <c r="H942" s="339">
        <v>0</v>
      </c>
      <c r="I942" s="340" t="s">
        <v>3084</v>
      </c>
      <c r="J942" s="341" t="s">
        <v>3968</v>
      </c>
      <c r="K942" s="342"/>
      <c r="L942" s="342"/>
      <c r="M942" s="342"/>
      <c r="N942" s="339"/>
      <c r="O942" s="339">
        <v>3300000</v>
      </c>
      <c r="P942" s="341" t="s">
        <v>3335</v>
      </c>
      <c r="Q942" s="340" t="s">
        <v>3087</v>
      </c>
    </row>
    <row r="943" spans="2:17">
      <c r="B943" s="337" t="s">
        <v>4053</v>
      </c>
      <c r="C943" s="337"/>
      <c r="D943" s="337" t="s">
        <v>2109</v>
      </c>
      <c r="E943" s="337" t="s">
        <v>3092</v>
      </c>
      <c r="F943" s="338">
        <v>44671</v>
      </c>
      <c r="G943" s="339">
        <v>30000</v>
      </c>
      <c r="H943" s="339">
        <v>0</v>
      </c>
      <c r="I943" s="340" t="s">
        <v>3084</v>
      </c>
      <c r="J943" s="341" t="s">
        <v>3968</v>
      </c>
      <c r="K943" s="342"/>
      <c r="L943" s="342"/>
      <c r="M943" s="342"/>
      <c r="N943" s="339"/>
      <c r="O943" s="339">
        <v>3300000</v>
      </c>
      <c r="P943" s="341" t="s">
        <v>3335</v>
      </c>
      <c r="Q943" s="340" t="s">
        <v>3087</v>
      </c>
    </row>
    <row r="944" spans="2:17">
      <c r="B944" s="337" t="s">
        <v>4054</v>
      </c>
      <c r="C944" s="337"/>
      <c r="D944" s="337" t="s">
        <v>2109</v>
      </c>
      <c r="E944" s="337" t="s">
        <v>3092</v>
      </c>
      <c r="F944" s="338">
        <v>44671</v>
      </c>
      <c r="G944" s="339">
        <v>30000</v>
      </c>
      <c r="H944" s="339">
        <v>0</v>
      </c>
      <c r="I944" s="340" t="s">
        <v>3084</v>
      </c>
      <c r="J944" s="341" t="s">
        <v>3968</v>
      </c>
      <c r="K944" s="342"/>
      <c r="L944" s="342"/>
      <c r="M944" s="342"/>
      <c r="N944" s="339"/>
      <c r="O944" s="339">
        <v>3300000</v>
      </c>
      <c r="P944" s="341" t="s">
        <v>3335</v>
      </c>
      <c r="Q944" s="340" t="s">
        <v>3087</v>
      </c>
    </row>
    <row r="945" spans="2:17">
      <c r="B945" s="337" t="s">
        <v>4055</v>
      </c>
      <c r="C945" s="337"/>
      <c r="D945" s="337" t="s">
        <v>2109</v>
      </c>
      <c r="E945" s="337" t="s">
        <v>3092</v>
      </c>
      <c r="F945" s="338">
        <v>44671</v>
      </c>
      <c r="G945" s="339">
        <v>30000</v>
      </c>
      <c r="H945" s="339">
        <v>0</v>
      </c>
      <c r="I945" s="340" t="s">
        <v>3084</v>
      </c>
      <c r="J945" s="341" t="s">
        <v>3968</v>
      </c>
      <c r="K945" s="342"/>
      <c r="L945" s="342"/>
      <c r="M945" s="342"/>
      <c r="N945" s="339"/>
      <c r="O945" s="339">
        <v>3300000</v>
      </c>
      <c r="P945" s="341" t="s">
        <v>3335</v>
      </c>
      <c r="Q945" s="340" t="s">
        <v>3087</v>
      </c>
    </row>
    <row r="946" spans="2:17">
      <c r="B946" s="337" t="s">
        <v>4056</v>
      </c>
      <c r="C946" s="337"/>
      <c r="D946" s="337" t="s">
        <v>2109</v>
      </c>
      <c r="E946" s="337" t="s">
        <v>3092</v>
      </c>
      <c r="F946" s="338">
        <v>44671</v>
      </c>
      <c r="G946" s="339">
        <v>30000</v>
      </c>
      <c r="H946" s="339">
        <v>0</v>
      </c>
      <c r="I946" s="340" t="s">
        <v>3084</v>
      </c>
      <c r="J946" s="341" t="s">
        <v>3968</v>
      </c>
      <c r="K946" s="342"/>
      <c r="L946" s="342"/>
      <c r="M946" s="342"/>
      <c r="N946" s="339"/>
      <c r="O946" s="339">
        <v>3300000</v>
      </c>
      <c r="P946" s="341" t="s">
        <v>3335</v>
      </c>
      <c r="Q946" s="340" t="s">
        <v>3087</v>
      </c>
    </row>
    <row r="947" spans="2:17">
      <c r="B947" s="337" t="s">
        <v>4057</v>
      </c>
      <c r="C947" s="337"/>
      <c r="D947" s="337" t="s">
        <v>2109</v>
      </c>
      <c r="E947" s="337" t="s">
        <v>3092</v>
      </c>
      <c r="F947" s="338">
        <v>44671</v>
      </c>
      <c r="G947" s="339">
        <v>30000</v>
      </c>
      <c r="H947" s="339">
        <v>0</v>
      </c>
      <c r="I947" s="340" t="s">
        <v>3084</v>
      </c>
      <c r="J947" s="341" t="s">
        <v>3968</v>
      </c>
      <c r="K947" s="342"/>
      <c r="L947" s="342"/>
      <c r="M947" s="342"/>
      <c r="N947" s="339"/>
      <c r="O947" s="339">
        <v>3300000</v>
      </c>
      <c r="P947" s="341" t="s">
        <v>3335</v>
      </c>
      <c r="Q947" s="340" t="s">
        <v>3087</v>
      </c>
    </row>
    <row r="948" spans="2:17">
      <c r="B948" s="337" t="s">
        <v>4058</v>
      </c>
      <c r="C948" s="337"/>
      <c r="D948" s="337" t="s">
        <v>2109</v>
      </c>
      <c r="E948" s="337" t="s">
        <v>3092</v>
      </c>
      <c r="F948" s="338">
        <v>44671</v>
      </c>
      <c r="G948" s="339">
        <v>30000</v>
      </c>
      <c r="H948" s="339">
        <v>0</v>
      </c>
      <c r="I948" s="340" t="s">
        <v>3084</v>
      </c>
      <c r="J948" s="341" t="s">
        <v>3968</v>
      </c>
      <c r="K948" s="342"/>
      <c r="L948" s="342"/>
      <c r="M948" s="342"/>
      <c r="N948" s="339"/>
      <c r="O948" s="339">
        <v>3300000</v>
      </c>
      <c r="P948" s="341" t="s">
        <v>3335</v>
      </c>
      <c r="Q948" s="340" t="s">
        <v>3087</v>
      </c>
    </row>
    <row r="949" spans="2:17">
      <c r="B949" s="337" t="s">
        <v>4059</v>
      </c>
      <c r="C949" s="337"/>
      <c r="D949" s="337" t="s">
        <v>2109</v>
      </c>
      <c r="E949" s="337" t="s">
        <v>3092</v>
      </c>
      <c r="F949" s="338">
        <v>44671</v>
      </c>
      <c r="G949" s="339">
        <v>30000</v>
      </c>
      <c r="H949" s="339">
        <v>0</v>
      </c>
      <c r="I949" s="340" t="s">
        <v>3084</v>
      </c>
      <c r="J949" s="341" t="s">
        <v>3968</v>
      </c>
      <c r="K949" s="342"/>
      <c r="L949" s="342"/>
      <c r="M949" s="342"/>
      <c r="N949" s="339"/>
      <c r="O949" s="339">
        <v>3300000</v>
      </c>
      <c r="P949" s="341" t="s">
        <v>3335</v>
      </c>
      <c r="Q949" s="340" t="s">
        <v>3087</v>
      </c>
    </row>
    <row r="950" spans="2:17">
      <c r="B950" s="337" t="s">
        <v>4060</v>
      </c>
      <c r="C950" s="337"/>
      <c r="D950" s="337" t="s">
        <v>2109</v>
      </c>
      <c r="E950" s="337" t="s">
        <v>3092</v>
      </c>
      <c r="F950" s="338">
        <v>44671</v>
      </c>
      <c r="G950" s="339">
        <v>30000</v>
      </c>
      <c r="H950" s="339">
        <v>0</v>
      </c>
      <c r="I950" s="340" t="s">
        <v>3084</v>
      </c>
      <c r="J950" s="341" t="s">
        <v>3968</v>
      </c>
      <c r="K950" s="342"/>
      <c r="L950" s="342"/>
      <c r="M950" s="342"/>
      <c r="N950" s="339"/>
      <c r="O950" s="339">
        <v>3300000</v>
      </c>
      <c r="P950" s="341" t="s">
        <v>3335</v>
      </c>
      <c r="Q950" s="340" t="s">
        <v>3087</v>
      </c>
    </row>
    <row r="951" spans="2:17">
      <c r="B951" s="337" t="s">
        <v>4061</v>
      </c>
      <c r="C951" s="337"/>
      <c r="D951" s="337" t="s">
        <v>2109</v>
      </c>
      <c r="E951" s="337" t="s">
        <v>3092</v>
      </c>
      <c r="F951" s="338">
        <v>44671</v>
      </c>
      <c r="G951" s="339">
        <v>30000</v>
      </c>
      <c r="H951" s="339">
        <v>0</v>
      </c>
      <c r="I951" s="340" t="s">
        <v>3084</v>
      </c>
      <c r="J951" s="341" t="s">
        <v>3968</v>
      </c>
      <c r="K951" s="342"/>
      <c r="L951" s="342"/>
      <c r="M951" s="342"/>
      <c r="N951" s="339"/>
      <c r="O951" s="339">
        <v>3300000</v>
      </c>
      <c r="P951" s="341" t="s">
        <v>3335</v>
      </c>
      <c r="Q951" s="340" t="s">
        <v>3087</v>
      </c>
    </row>
    <row r="952" spans="2:17">
      <c r="B952" s="337" t="s">
        <v>4062</v>
      </c>
      <c r="C952" s="337"/>
      <c r="D952" s="337" t="s">
        <v>2109</v>
      </c>
      <c r="E952" s="337" t="s">
        <v>3092</v>
      </c>
      <c r="F952" s="338">
        <v>44671</v>
      </c>
      <c r="G952" s="339">
        <v>30000</v>
      </c>
      <c r="H952" s="339">
        <v>0</v>
      </c>
      <c r="I952" s="340" t="s">
        <v>3084</v>
      </c>
      <c r="J952" s="341" t="s">
        <v>3968</v>
      </c>
      <c r="K952" s="342"/>
      <c r="L952" s="342"/>
      <c r="M952" s="342"/>
      <c r="N952" s="339"/>
      <c r="O952" s="339">
        <v>3300000</v>
      </c>
      <c r="P952" s="341" t="s">
        <v>3335</v>
      </c>
      <c r="Q952" s="340" t="s">
        <v>3087</v>
      </c>
    </row>
    <row r="953" spans="2:17">
      <c r="B953" s="337" t="s">
        <v>4063</v>
      </c>
      <c r="C953" s="337"/>
      <c r="D953" s="337" t="s">
        <v>2109</v>
      </c>
      <c r="E953" s="337" t="s">
        <v>3092</v>
      </c>
      <c r="F953" s="338">
        <v>44671</v>
      </c>
      <c r="G953" s="339">
        <v>30000</v>
      </c>
      <c r="H953" s="339">
        <v>0</v>
      </c>
      <c r="I953" s="340" t="s">
        <v>3084</v>
      </c>
      <c r="J953" s="341" t="s">
        <v>3968</v>
      </c>
      <c r="K953" s="342"/>
      <c r="L953" s="342"/>
      <c r="M953" s="342"/>
      <c r="N953" s="339"/>
      <c r="O953" s="339">
        <v>3300000</v>
      </c>
      <c r="P953" s="341" t="s">
        <v>3335</v>
      </c>
      <c r="Q953" s="340" t="s">
        <v>3087</v>
      </c>
    </row>
    <row r="954" spans="2:17">
      <c r="B954" s="337" t="s">
        <v>4064</v>
      </c>
      <c r="C954" s="337"/>
      <c r="D954" s="337" t="s">
        <v>2109</v>
      </c>
      <c r="E954" s="337" t="s">
        <v>3092</v>
      </c>
      <c r="F954" s="338">
        <v>44671</v>
      </c>
      <c r="G954" s="339">
        <v>30000</v>
      </c>
      <c r="H954" s="339">
        <v>0</v>
      </c>
      <c r="I954" s="340" t="s">
        <v>3084</v>
      </c>
      <c r="J954" s="341" t="s">
        <v>3968</v>
      </c>
      <c r="K954" s="342"/>
      <c r="L954" s="342"/>
      <c r="M954" s="342"/>
      <c r="N954" s="339"/>
      <c r="O954" s="339">
        <v>3300000</v>
      </c>
      <c r="P954" s="341" t="s">
        <v>3335</v>
      </c>
      <c r="Q954" s="340" t="s">
        <v>3087</v>
      </c>
    </row>
    <row r="955" spans="2:17">
      <c r="B955" s="337" t="s">
        <v>4065</v>
      </c>
      <c r="C955" s="337"/>
      <c r="D955" s="337" t="s">
        <v>2109</v>
      </c>
      <c r="E955" s="337" t="s">
        <v>3092</v>
      </c>
      <c r="F955" s="338">
        <v>44671</v>
      </c>
      <c r="G955" s="339">
        <v>30000</v>
      </c>
      <c r="H955" s="339">
        <v>0</v>
      </c>
      <c r="I955" s="340" t="s">
        <v>3084</v>
      </c>
      <c r="J955" s="341" t="s">
        <v>3968</v>
      </c>
      <c r="K955" s="342"/>
      <c r="L955" s="342"/>
      <c r="M955" s="342"/>
      <c r="N955" s="339"/>
      <c r="O955" s="339">
        <v>3300000</v>
      </c>
      <c r="P955" s="341" t="s">
        <v>3335</v>
      </c>
      <c r="Q955" s="340" t="s">
        <v>3087</v>
      </c>
    </row>
    <row r="956" spans="2:17">
      <c r="B956" s="337" t="s">
        <v>4066</v>
      </c>
      <c r="C956" s="337"/>
      <c r="D956" s="337" t="s">
        <v>2109</v>
      </c>
      <c r="E956" s="337" t="s">
        <v>3092</v>
      </c>
      <c r="F956" s="338">
        <v>44672</v>
      </c>
      <c r="G956" s="339">
        <v>30000</v>
      </c>
      <c r="H956" s="339">
        <v>0</v>
      </c>
      <c r="I956" s="340" t="s">
        <v>3084</v>
      </c>
      <c r="J956" s="341" t="s">
        <v>3968</v>
      </c>
      <c r="K956" s="342"/>
      <c r="L956" s="342"/>
      <c r="M956" s="342"/>
      <c r="N956" s="339"/>
      <c r="O956" s="339">
        <v>3300000</v>
      </c>
      <c r="P956" s="341" t="s">
        <v>3571</v>
      </c>
      <c r="Q956" s="340" t="s">
        <v>3087</v>
      </c>
    </row>
    <row r="957" spans="2:17">
      <c r="B957" s="337" t="s">
        <v>4067</v>
      </c>
      <c r="C957" s="337"/>
      <c r="D957" s="337" t="s">
        <v>2109</v>
      </c>
      <c r="E957" s="337" t="s">
        <v>3092</v>
      </c>
      <c r="F957" s="338">
        <v>44672</v>
      </c>
      <c r="G957" s="339">
        <v>30000</v>
      </c>
      <c r="H957" s="339">
        <v>0</v>
      </c>
      <c r="I957" s="340" t="s">
        <v>3084</v>
      </c>
      <c r="J957" s="341" t="s">
        <v>3968</v>
      </c>
      <c r="K957" s="342"/>
      <c r="L957" s="342"/>
      <c r="M957" s="342"/>
      <c r="N957" s="339"/>
      <c r="O957" s="339">
        <v>3300000</v>
      </c>
      <c r="P957" s="341" t="s">
        <v>3571</v>
      </c>
      <c r="Q957" s="340" t="s">
        <v>3087</v>
      </c>
    </row>
    <row r="958" spans="2:17">
      <c r="B958" s="337" t="s">
        <v>4068</v>
      </c>
      <c r="C958" s="337"/>
      <c r="D958" s="337" t="s">
        <v>2109</v>
      </c>
      <c r="E958" s="337" t="s">
        <v>3092</v>
      </c>
      <c r="F958" s="338">
        <v>44672</v>
      </c>
      <c r="G958" s="339">
        <v>30000</v>
      </c>
      <c r="H958" s="339">
        <v>0</v>
      </c>
      <c r="I958" s="340" t="s">
        <v>3084</v>
      </c>
      <c r="J958" s="341" t="s">
        <v>3968</v>
      </c>
      <c r="K958" s="342"/>
      <c r="L958" s="342"/>
      <c r="M958" s="342"/>
      <c r="N958" s="339"/>
      <c r="O958" s="339">
        <v>3300000</v>
      </c>
      <c r="P958" s="341" t="s">
        <v>3571</v>
      </c>
      <c r="Q958" s="340" t="s">
        <v>3087</v>
      </c>
    </row>
    <row r="959" spans="2:17">
      <c r="B959" s="337" t="s">
        <v>4069</v>
      </c>
      <c r="C959" s="337"/>
      <c r="D959" s="337" t="s">
        <v>2109</v>
      </c>
      <c r="E959" s="337" t="s">
        <v>3092</v>
      </c>
      <c r="F959" s="338">
        <v>44672</v>
      </c>
      <c r="G959" s="339">
        <v>30000</v>
      </c>
      <c r="H959" s="339">
        <v>0</v>
      </c>
      <c r="I959" s="340" t="s">
        <v>3084</v>
      </c>
      <c r="J959" s="341" t="s">
        <v>3968</v>
      </c>
      <c r="K959" s="342"/>
      <c r="L959" s="342"/>
      <c r="M959" s="342"/>
      <c r="N959" s="339"/>
      <c r="O959" s="339">
        <v>3300000</v>
      </c>
      <c r="P959" s="341" t="s">
        <v>3571</v>
      </c>
      <c r="Q959" s="340" t="s">
        <v>3087</v>
      </c>
    </row>
    <row r="960" spans="2:17">
      <c r="B960" s="337" t="s">
        <v>4070</v>
      </c>
      <c r="C960" s="337"/>
      <c r="D960" s="337" t="s">
        <v>2109</v>
      </c>
      <c r="E960" s="337" t="s">
        <v>3092</v>
      </c>
      <c r="F960" s="338">
        <v>44672</v>
      </c>
      <c r="G960" s="339">
        <v>30000</v>
      </c>
      <c r="H960" s="339">
        <v>0</v>
      </c>
      <c r="I960" s="340" t="s">
        <v>3084</v>
      </c>
      <c r="J960" s="341" t="s">
        <v>3968</v>
      </c>
      <c r="K960" s="342"/>
      <c r="L960" s="342"/>
      <c r="M960" s="342"/>
      <c r="N960" s="339"/>
      <c r="O960" s="339">
        <v>3300000</v>
      </c>
      <c r="P960" s="341" t="s">
        <v>3571</v>
      </c>
      <c r="Q960" s="340" t="s">
        <v>3087</v>
      </c>
    </row>
    <row r="961" spans="2:17">
      <c r="B961" s="337" t="s">
        <v>4071</v>
      </c>
      <c r="C961" s="337"/>
      <c r="D961" s="337" t="s">
        <v>2109</v>
      </c>
      <c r="E961" s="337" t="s">
        <v>3092</v>
      </c>
      <c r="F961" s="338">
        <v>44672</v>
      </c>
      <c r="G961" s="339">
        <v>30000</v>
      </c>
      <c r="H961" s="339">
        <v>0</v>
      </c>
      <c r="I961" s="340" t="s">
        <v>3084</v>
      </c>
      <c r="J961" s="341" t="s">
        <v>3968</v>
      </c>
      <c r="K961" s="342"/>
      <c r="L961" s="342"/>
      <c r="M961" s="342"/>
      <c r="N961" s="339"/>
      <c r="O961" s="339">
        <v>3300000</v>
      </c>
      <c r="P961" s="341" t="s">
        <v>3571</v>
      </c>
      <c r="Q961" s="340" t="s">
        <v>3087</v>
      </c>
    </row>
    <row r="962" spans="2:17">
      <c r="B962" s="337" t="s">
        <v>4072</v>
      </c>
      <c r="C962" s="337"/>
      <c r="D962" s="337" t="s">
        <v>2109</v>
      </c>
      <c r="E962" s="337" t="s">
        <v>3092</v>
      </c>
      <c r="F962" s="338">
        <v>44672</v>
      </c>
      <c r="G962" s="339">
        <v>30000</v>
      </c>
      <c r="H962" s="339">
        <v>0</v>
      </c>
      <c r="I962" s="340" t="s">
        <v>3084</v>
      </c>
      <c r="J962" s="341" t="s">
        <v>3968</v>
      </c>
      <c r="K962" s="342"/>
      <c r="L962" s="342"/>
      <c r="M962" s="342"/>
      <c r="N962" s="339"/>
      <c r="O962" s="339">
        <v>3300000</v>
      </c>
      <c r="P962" s="341" t="s">
        <v>3571</v>
      </c>
      <c r="Q962" s="340" t="s">
        <v>3087</v>
      </c>
    </row>
    <row r="963" spans="2:17">
      <c r="B963" s="337" t="s">
        <v>4073</v>
      </c>
      <c r="C963" s="337"/>
      <c r="D963" s="337" t="s">
        <v>2109</v>
      </c>
      <c r="E963" s="337" t="s">
        <v>3092</v>
      </c>
      <c r="F963" s="338">
        <v>44672</v>
      </c>
      <c r="G963" s="339">
        <v>30000</v>
      </c>
      <c r="H963" s="339">
        <v>0</v>
      </c>
      <c r="I963" s="340" t="s">
        <v>3084</v>
      </c>
      <c r="J963" s="341" t="s">
        <v>3968</v>
      </c>
      <c r="K963" s="342"/>
      <c r="L963" s="342"/>
      <c r="M963" s="342"/>
      <c r="N963" s="339"/>
      <c r="O963" s="339">
        <v>3300000</v>
      </c>
      <c r="P963" s="341" t="s">
        <v>3571</v>
      </c>
      <c r="Q963" s="340" t="s">
        <v>3087</v>
      </c>
    </row>
    <row r="964" spans="2:17">
      <c r="B964" s="337" t="s">
        <v>4074</v>
      </c>
      <c r="C964" s="337"/>
      <c r="D964" s="337" t="s">
        <v>2109</v>
      </c>
      <c r="E964" s="337" t="s">
        <v>3092</v>
      </c>
      <c r="F964" s="338">
        <v>44672</v>
      </c>
      <c r="G964" s="339">
        <v>30000</v>
      </c>
      <c r="H964" s="339">
        <v>0</v>
      </c>
      <c r="I964" s="340" t="s">
        <v>3084</v>
      </c>
      <c r="J964" s="341" t="s">
        <v>3968</v>
      </c>
      <c r="K964" s="342"/>
      <c r="L964" s="342"/>
      <c r="M964" s="342"/>
      <c r="N964" s="339"/>
      <c r="O964" s="339">
        <v>3300000</v>
      </c>
      <c r="P964" s="341" t="s">
        <v>3571</v>
      </c>
      <c r="Q964" s="340" t="s">
        <v>3087</v>
      </c>
    </row>
    <row r="965" spans="2:17">
      <c r="B965" s="337" t="s">
        <v>4075</v>
      </c>
      <c r="C965" s="337"/>
      <c r="D965" s="337" t="s">
        <v>2109</v>
      </c>
      <c r="E965" s="337" t="s">
        <v>3092</v>
      </c>
      <c r="F965" s="338">
        <v>44672</v>
      </c>
      <c r="G965" s="339">
        <v>30000</v>
      </c>
      <c r="H965" s="339">
        <v>0</v>
      </c>
      <c r="I965" s="340" t="s">
        <v>3084</v>
      </c>
      <c r="J965" s="341" t="s">
        <v>3968</v>
      </c>
      <c r="K965" s="342"/>
      <c r="L965" s="342"/>
      <c r="M965" s="342"/>
      <c r="N965" s="339"/>
      <c r="O965" s="339">
        <v>3300000</v>
      </c>
      <c r="P965" s="341" t="s">
        <v>3571</v>
      </c>
      <c r="Q965" s="340" t="s">
        <v>3087</v>
      </c>
    </row>
    <row r="966" spans="2:17">
      <c r="B966" s="337" t="s">
        <v>4076</v>
      </c>
      <c r="C966" s="337"/>
      <c r="D966" s="337" t="s">
        <v>2109</v>
      </c>
      <c r="E966" s="337" t="s">
        <v>3092</v>
      </c>
      <c r="F966" s="338">
        <v>44672</v>
      </c>
      <c r="G966" s="339">
        <v>30000</v>
      </c>
      <c r="H966" s="339">
        <v>0</v>
      </c>
      <c r="I966" s="340" t="s">
        <v>3084</v>
      </c>
      <c r="J966" s="341" t="s">
        <v>3968</v>
      </c>
      <c r="K966" s="342"/>
      <c r="L966" s="342"/>
      <c r="M966" s="342"/>
      <c r="N966" s="339"/>
      <c r="O966" s="339">
        <v>3300000</v>
      </c>
      <c r="P966" s="341" t="s">
        <v>3571</v>
      </c>
      <c r="Q966" s="340" t="s">
        <v>3087</v>
      </c>
    </row>
    <row r="967" spans="2:17">
      <c r="B967" s="337" t="s">
        <v>4077</v>
      </c>
      <c r="C967" s="337"/>
      <c r="D967" s="337" t="s">
        <v>2109</v>
      </c>
      <c r="E967" s="337" t="s">
        <v>3092</v>
      </c>
      <c r="F967" s="338">
        <v>44672</v>
      </c>
      <c r="G967" s="339">
        <v>30000</v>
      </c>
      <c r="H967" s="339">
        <v>0</v>
      </c>
      <c r="I967" s="340" t="s">
        <v>3084</v>
      </c>
      <c r="J967" s="341" t="s">
        <v>3968</v>
      </c>
      <c r="K967" s="342"/>
      <c r="L967" s="342"/>
      <c r="M967" s="342"/>
      <c r="N967" s="339"/>
      <c r="O967" s="339">
        <v>3300000</v>
      </c>
      <c r="P967" s="341" t="s">
        <v>3571</v>
      </c>
      <c r="Q967" s="340" t="s">
        <v>3087</v>
      </c>
    </row>
    <row r="968" spans="2:17">
      <c r="B968" s="337" t="s">
        <v>4078</v>
      </c>
      <c r="C968" s="337"/>
      <c r="D968" s="337" t="s">
        <v>2109</v>
      </c>
      <c r="E968" s="337" t="s">
        <v>3092</v>
      </c>
      <c r="F968" s="338">
        <v>44672</v>
      </c>
      <c r="G968" s="339">
        <v>30000</v>
      </c>
      <c r="H968" s="339">
        <v>0</v>
      </c>
      <c r="I968" s="340" t="s">
        <v>3084</v>
      </c>
      <c r="J968" s="341" t="s">
        <v>3968</v>
      </c>
      <c r="K968" s="342"/>
      <c r="L968" s="342"/>
      <c r="M968" s="342"/>
      <c r="N968" s="339"/>
      <c r="O968" s="339">
        <v>3300000</v>
      </c>
      <c r="P968" s="341" t="s">
        <v>3571</v>
      </c>
      <c r="Q968" s="340" t="s">
        <v>3087</v>
      </c>
    </row>
    <row r="969" spans="2:17">
      <c r="B969" s="337" t="s">
        <v>4079</v>
      </c>
      <c r="C969" s="337"/>
      <c r="D969" s="337" t="s">
        <v>2109</v>
      </c>
      <c r="E969" s="337" t="s">
        <v>3092</v>
      </c>
      <c r="F969" s="338">
        <v>44672</v>
      </c>
      <c r="G969" s="339">
        <v>30000</v>
      </c>
      <c r="H969" s="339">
        <v>0</v>
      </c>
      <c r="I969" s="340" t="s">
        <v>3084</v>
      </c>
      <c r="J969" s="341" t="s">
        <v>3968</v>
      </c>
      <c r="K969" s="342"/>
      <c r="L969" s="342"/>
      <c r="M969" s="342"/>
      <c r="N969" s="339"/>
      <c r="O969" s="339">
        <v>3300000</v>
      </c>
      <c r="P969" s="341" t="s">
        <v>3571</v>
      </c>
      <c r="Q969" s="340" t="s">
        <v>3087</v>
      </c>
    </row>
    <row r="970" spans="2:17">
      <c r="B970" s="337" t="s">
        <v>4080</v>
      </c>
      <c r="C970" s="337"/>
      <c r="D970" s="337" t="s">
        <v>2109</v>
      </c>
      <c r="E970" s="337" t="s">
        <v>3092</v>
      </c>
      <c r="F970" s="338">
        <v>44672</v>
      </c>
      <c r="G970" s="339">
        <v>30000</v>
      </c>
      <c r="H970" s="339">
        <v>0</v>
      </c>
      <c r="I970" s="340" t="s">
        <v>3084</v>
      </c>
      <c r="J970" s="341" t="s">
        <v>3968</v>
      </c>
      <c r="K970" s="342"/>
      <c r="L970" s="342"/>
      <c r="M970" s="342"/>
      <c r="N970" s="339"/>
      <c r="O970" s="339">
        <v>3300000</v>
      </c>
      <c r="P970" s="341" t="s">
        <v>3571</v>
      </c>
      <c r="Q970" s="340" t="s">
        <v>3087</v>
      </c>
    </row>
    <row r="971" spans="2:17">
      <c r="B971" s="337" t="s">
        <v>4081</v>
      </c>
      <c r="C971" s="337"/>
      <c r="D971" s="337" t="s">
        <v>2109</v>
      </c>
      <c r="E971" s="337" t="s">
        <v>3092</v>
      </c>
      <c r="F971" s="338">
        <v>44672</v>
      </c>
      <c r="G971" s="339">
        <v>30000</v>
      </c>
      <c r="H971" s="339">
        <v>0</v>
      </c>
      <c r="I971" s="340" t="s">
        <v>3084</v>
      </c>
      <c r="J971" s="341" t="s">
        <v>3968</v>
      </c>
      <c r="K971" s="342"/>
      <c r="L971" s="342"/>
      <c r="M971" s="342"/>
      <c r="N971" s="339"/>
      <c r="O971" s="339">
        <v>3300000</v>
      </c>
      <c r="P971" s="341" t="s">
        <v>3571</v>
      </c>
      <c r="Q971" s="340" t="s">
        <v>3087</v>
      </c>
    </row>
    <row r="972" spans="2:17">
      <c r="B972" s="337" t="s">
        <v>4082</v>
      </c>
      <c r="C972" s="337"/>
      <c r="D972" s="337" t="s">
        <v>2109</v>
      </c>
      <c r="E972" s="337" t="s">
        <v>3092</v>
      </c>
      <c r="F972" s="338">
        <v>44672</v>
      </c>
      <c r="G972" s="339">
        <v>30000</v>
      </c>
      <c r="H972" s="339">
        <v>0</v>
      </c>
      <c r="I972" s="340" t="s">
        <v>3084</v>
      </c>
      <c r="J972" s="341" t="s">
        <v>3968</v>
      </c>
      <c r="K972" s="342"/>
      <c r="L972" s="342"/>
      <c r="M972" s="342"/>
      <c r="N972" s="339"/>
      <c r="O972" s="339">
        <v>3300000</v>
      </c>
      <c r="P972" s="341" t="s">
        <v>3571</v>
      </c>
      <c r="Q972" s="340" t="s">
        <v>3087</v>
      </c>
    </row>
    <row r="973" spans="2:17">
      <c r="B973" s="337" t="s">
        <v>4083</v>
      </c>
      <c r="C973" s="337"/>
      <c r="D973" s="337" t="s">
        <v>2109</v>
      </c>
      <c r="E973" s="337" t="s">
        <v>3092</v>
      </c>
      <c r="F973" s="338">
        <v>44672</v>
      </c>
      <c r="G973" s="339">
        <v>30000</v>
      </c>
      <c r="H973" s="339">
        <v>0</v>
      </c>
      <c r="I973" s="340" t="s">
        <v>3084</v>
      </c>
      <c r="J973" s="341" t="s">
        <v>3968</v>
      </c>
      <c r="K973" s="342"/>
      <c r="L973" s="342"/>
      <c r="M973" s="342"/>
      <c r="N973" s="339"/>
      <c r="O973" s="339">
        <v>3300000</v>
      </c>
      <c r="P973" s="341" t="s">
        <v>3571</v>
      </c>
      <c r="Q973" s="340" t="s">
        <v>3087</v>
      </c>
    </row>
    <row r="974" spans="2:17">
      <c r="B974" s="337" t="s">
        <v>4084</v>
      </c>
      <c r="C974" s="337"/>
      <c r="D974" s="337" t="s">
        <v>2109</v>
      </c>
      <c r="E974" s="337" t="s">
        <v>3092</v>
      </c>
      <c r="F974" s="338">
        <v>44672</v>
      </c>
      <c r="G974" s="339">
        <v>30000</v>
      </c>
      <c r="H974" s="339">
        <v>0</v>
      </c>
      <c r="I974" s="340" t="s">
        <v>3084</v>
      </c>
      <c r="J974" s="341" t="s">
        <v>3968</v>
      </c>
      <c r="K974" s="342"/>
      <c r="L974" s="342"/>
      <c r="M974" s="342"/>
      <c r="N974" s="339"/>
      <c r="O974" s="339">
        <v>3300000</v>
      </c>
      <c r="P974" s="341" t="s">
        <v>3571</v>
      </c>
      <c r="Q974" s="340" t="s">
        <v>3087</v>
      </c>
    </row>
    <row r="975" spans="2:17">
      <c r="B975" s="337" t="s">
        <v>4085</v>
      </c>
      <c r="C975" s="337"/>
      <c r="D975" s="337" t="s">
        <v>2109</v>
      </c>
      <c r="E975" s="337" t="s">
        <v>3092</v>
      </c>
      <c r="F975" s="338">
        <v>44672</v>
      </c>
      <c r="G975" s="339">
        <v>30000</v>
      </c>
      <c r="H975" s="339">
        <v>0</v>
      </c>
      <c r="I975" s="340" t="s">
        <v>3084</v>
      </c>
      <c r="J975" s="341" t="s">
        <v>3968</v>
      </c>
      <c r="K975" s="342"/>
      <c r="L975" s="342"/>
      <c r="M975" s="342"/>
      <c r="N975" s="339"/>
      <c r="O975" s="339">
        <v>3300000</v>
      </c>
      <c r="P975" s="341" t="s">
        <v>3571</v>
      </c>
      <c r="Q975" s="340" t="s">
        <v>3087</v>
      </c>
    </row>
    <row r="976" spans="2:17">
      <c r="B976" s="337" t="s">
        <v>4086</v>
      </c>
      <c r="C976" s="337"/>
      <c r="D976" s="337" t="s">
        <v>2109</v>
      </c>
      <c r="E976" s="337" t="s">
        <v>3092</v>
      </c>
      <c r="F976" s="338">
        <v>44672</v>
      </c>
      <c r="G976" s="339">
        <v>30000</v>
      </c>
      <c r="H976" s="339">
        <v>0</v>
      </c>
      <c r="I976" s="340" t="s">
        <v>3084</v>
      </c>
      <c r="J976" s="341" t="s">
        <v>3968</v>
      </c>
      <c r="K976" s="342"/>
      <c r="L976" s="342"/>
      <c r="M976" s="342"/>
      <c r="N976" s="339"/>
      <c r="O976" s="339">
        <v>3300000</v>
      </c>
      <c r="P976" s="341" t="s">
        <v>3571</v>
      </c>
      <c r="Q976" s="340" t="s">
        <v>3087</v>
      </c>
    </row>
    <row r="977" spans="2:17">
      <c r="B977" s="337" t="s">
        <v>4087</v>
      </c>
      <c r="C977" s="337"/>
      <c r="D977" s="337" t="s">
        <v>2109</v>
      </c>
      <c r="E977" s="337" t="s">
        <v>3092</v>
      </c>
      <c r="F977" s="338">
        <v>44672</v>
      </c>
      <c r="G977" s="339">
        <v>30000</v>
      </c>
      <c r="H977" s="339">
        <v>0</v>
      </c>
      <c r="I977" s="340" t="s">
        <v>3084</v>
      </c>
      <c r="J977" s="341" t="s">
        <v>3968</v>
      </c>
      <c r="K977" s="342"/>
      <c r="L977" s="342"/>
      <c r="M977" s="342"/>
      <c r="N977" s="339"/>
      <c r="O977" s="339">
        <v>3300000</v>
      </c>
      <c r="P977" s="341" t="s">
        <v>3571</v>
      </c>
      <c r="Q977" s="340" t="s">
        <v>3087</v>
      </c>
    </row>
    <row r="978" spans="2:17">
      <c r="B978" s="337" t="s">
        <v>4088</v>
      </c>
      <c r="C978" s="337"/>
      <c r="D978" s="337" t="s">
        <v>2109</v>
      </c>
      <c r="E978" s="337" t="s">
        <v>3092</v>
      </c>
      <c r="F978" s="338">
        <v>44672</v>
      </c>
      <c r="G978" s="339">
        <v>30000</v>
      </c>
      <c r="H978" s="339">
        <v>0</v>
      </c>
      <c r="I978" s="340" t="s">
        <v>3084</v>
      </c>
      <c r="J978" s="341" t="s">
        <v>3968</v>
      </c>
      <c r="K978" s="342"/>
      <c r="L978" s="342"/>
      <c r="M978" s="342"/>
      <c r="N978" s="339"/>
      <c r="O978" s="339">
        <v>3300000</v>
      </c>
      <c r="P978" s="341" t="s">
        <v>3571</v>
      </c>
      <c r="Q978" s="340" t="s">
        <v>3087</v>
      </c>
    </row>
    <row r="979" spans="2:17">
      <c r="B979" s="337" t="s">
        <v>4089</v>
      </c>
      <c r="C979" s="337"/>
      <c r="D979" s="337" t="s">
        <v>2109</v>
      </c>
      <c r="E979" s="337" t="s">
        <v>3092</v>
      </c>
      <c r="F979" s="338">
        <v>44672</v>
      </c>
      <c r="G979" s="339">
        <v>30000</v>
      </c>
      <c r="H979" s="339">
        <v>0</v>
      </c>
      <c r="I979" s="340" t="s">
        <v>3084</v>
      </c>
      <c r="J979" s="341" t="s">
        <v>3968</v>
      </c>
      <c r="K979" s="342"/>
      <c r="L979" s="342"/>
      <c r="M979" s="342"/>
      <c r="N979" s="339"/>
      <c r="O979" s="339">
        <v>3300000</v>
      </c>
      <c r="P979" s="341" t="s">
        <v>3571</v>
      </c>
      <c r="Q979" s="340" t="s">
        <v>3087</v>
      </c>
    </row>
    <row r="980" spans="2:17">
      <c r="B980" s="337" t="s">
        <v>4090</v>
      </c>
      <c r="C980" s="337"/>
      <c r="D980" s="337" t="s">
        <v>2109</v>
      </c>
      <c r="E980" s="337" t="s">
        <v>3092</v>
      </c>
      <c r="F980" s="338">
        <v>44672</v>
      </c>
      <c r="G980" s="339">
        <v>30000</v>
      </c>
      <c r="H980" s="339">
        <v>0</v>
      </c>
      <c r="I980" s="340" t="s">
        <v>3084</v>
      </c>
      <c r="J980" s="341" t="s">
        <v>3968</v>
      </c>
      <c r="K980" s="342"/>
      <c r="L980" s="342"/>
      <c r="M980" s="342"/>
      <c r="N980" s="339"/>
      <c r="O980" s="339">
        <v>3300000</v>
      </c>
      <c r="P980" s="341" t="s">
        <v>3571</v>
      </c>
      <c r="Q980" s="340" t="s">
        <v>3087</v>
      </c>
    </row>
    <row r="981" spans="2:17">
      <c r="B981" s="337" t="s">
        <v>4091</v>
      </c>
      <c r="C981" s="337"/>
      <c r="D981" s="337" t="s">
        <v>2109</v>
      </c>
      <c r="E981" s="337" t="s">
        <v>3092</v>
      </c>
      <c r="F981" s="338">
        <v>44672</v>
      </c>
      <c r="G981" s="339">
        <v>30000</v>
      </c>
      <c r="H981" s="339">
        <v>0</v>
      </c>
      <c r="I981" s="340" t="s">
        <v>3084</v>
      </c>
      <c r="J981" s="341" t="s">
        <v>3968</v>
      </c>
      <c r="K981" s="342"/>
      <c r="L981" s="342"/>
      <c r="M981" s="342"/>
      <c r="N981" s="339"/>
      <c r="O981" s="339">
        <v>3300000</v>
      </c>
      <c r="P981" s="341" t="s">
        <v>3571</v>
      </c>
      <c r="Q981" s="340" t="s">
        <v>3087</v>
      </c>
    </row>
    <row r="982" spans="2:17">
      <c r="B982" s="337" t="s">
        <v>4092</v>
      </c>
      <c r="C982" s="337"/>
      <c r="D982" s="337" t="s">
        <v>2109</v>
      </c>
      <c r="E982" s="337" t="s">
        <v>3092</v>
      </c>
      <c r="F982" s="338">
        <v>44672</v>
      </c>
      <c r="G982" s="339">
        <v>30000</v>
      </c>
      <c r="H982" s="339">
        <v>0</v>
      </c>
      <c r="I982" s="340" t="s">
        <v>3084</v>
      </c>
      <c r="J982" s="341" t="s">
        <v>3968</v>
      </c>
      <c r="K982" s="342"/>
      <c r="L982" s="342"/>
      <c r="M982" s="342"/>
      <c r="N982" s="339"/>
      <c r="O982" s="339">
        <v>3300000</v>
      </c>
      <c r="P982" s="341" t="s">
        <v>3571</v>
      </c>
      <c r="Q982" s="340" t="s">
        <v>3087</v>
      </c>
    </row>
    <row r="983" spans="2:17">
      <c r="B983" s="337" t="s">
        <v>4093</v>
      </c>
      <c r="C983" s="337"/>
      <c r="D983" s="337" t="s">
        <v>2109</v>
      </c>
      <c r="E983" s="337" t="s">
        <v>3092</v>
      </c>
      <c r="F983" s="338">
        <v>44672</v>
      </c>
      <c r="G983" s="339">
        <v>30000</v>
      </c>
      <c r="H983" s="339">
        <v>0</v>
      </c>
      <c r="I983" s="340" t="s">
        <v>3084</v>
      </c>
      <c r="J983" s="341" t="s">
        <v>3968</v>
      </c>
      <c r="K983" s="342"/>
      <c r="L983" s="342"/>
      <c r="M983" s="342"/>
      <c r="N983" s="339"/>
      <c r="O983" s="339">
        <v>3300000</v>
      </c>
      <c r="P983" s="341" t="s">
        <v>3571</v>
      </c>
      <c r="Q983" s="340" t="s">
        <v>3087</v>
      </c>
    </row>
    <row r="984" spans="2:17">
      <c r="B984" s="337" t="s">
        <v>4094</v>
      </c>
      <c r="C984" s="337"/>
      <c r="D984" s="337" t="s">
        <v>2109</v>
      </c>
      <c r="E984" s="337" t="s">
        <v>3092</v>
      </c>
      <c r="F984" s="338">
        <v>44672</v>
      </c>
      <c r="G984" s="339">
        <v>30000</v>
      </c>
      <c r="H984" s="339">
        <v>0</v>
      </c>
      <c r="I984" s="340" t="s">
        <v>3084</v>
      </c>
      <c r="J984" s="341" t="s">
        <v>3968</v>
      </c>
      <c r="K984" s="342"/>
      <c r="L984" s="342"/>
      <c r="M984" s="342"/>
      <c r="N984" s="339"/>
      <c r="O984" s="339">
        <v>3300000</v>
      </c>
      <c r="P984" s="341" t="s">
        <v>3571</v>
      </c>
      <c r="Q984" s="340" t="s">
        <v>3087</v>
      </c>
    </row>
    <row r="985" spans="2:17">
      <c r="B985" s="337" t="s">
        <v>4095</v>
      </c>
      <c r="C985" s="337"/>
      <c r="D985" s="337" t="s">
        <v>2109</v>
      </c>
      <c r="E985" s="337" t="s">
        <v>3092</v>
      </c>
      <c r="F985" s="338">
        <v>44672</v>
      </c>
      <c r="G985" s="339">
        <v>30000</v>
      </c>
      <c r="H985" s="339">
        <v>0</v>
      </c>
      <c r="I985" s="340" t="s">
        <v>3084</v>
      </c>
      <c r="J985" s="341" t="s">
        <v>3968</v>
      </c>
      <c r="K985" s="342"/>
      <c r="L985" s="342"/>
      <c r="M985" s="342"/>
      <c r="N985" s="339"/>
      <c r="O985" s="339">
        <v>3300000</v>
      </c>
      <c r="P985" s="341" t="s">
        <v>3571</v>
      </c>
      <c r="Q985" s="340" t="s">
        <v>3087</v>
      </c>
    </row>
    <row r="986" spans="2:17">
      <c r="B986" s="337" t="s">
        <v>4096</v>
      </c>
      <c r="C986" s="337"/>
      <c r="D986" s="337" t="s">
        <v>2109</v>
      </c>
      <c r="E986" s="337" t="s">
        <v>3092</v>
      </c>
      <c r="F986" s="338">
        <v>44672</v>
      </c>
      <c r="G986" s="339">
        <v>30000</v>
      </c>
      <c r="H986" s="339">
        <v>0</v>
      </c>
      <c r="I986" s="340" t="s">
        <v>3084</v>
      </c>
      <c r="J986" s="341" t="s">
        <v>3968</v>
      </c>
      <c r="K986" s="342"/>
      <c r="L986" s="342"/>
      <c r="M986" s="342"/>
      <c r="N986" s="339"/>
      <c r="O986" s="339">
        <v>3300000</v>
      </c>
      <c r="P986" s="341" t="s">
        <v>3571</v>
      </c>
      <c r="Q986" s="340" t="s">
        <v>3087</v>
      </c>
    </row>
    <row r="987" spans="2:17">
      <c r="B987" s="337" t="s">
        <v>4097</v>
      </c>
      <c r="C987" s="337"/>
      <c r="D987" s="337" t="s">
        <v>2109</v>
      </c>
      <c r="E987" s="337" t="s">
        <v>3092</v>
      </c>
      <c r="F987" s="338">
        <v>44672</v>
      </c>
      <c r="G987" s="339">
        <v>30000</v>
      </c>
      <c r="H987" s="339">
        <v>0</v>
      </c>
      <c r="I987" s="340" t="s">
        <v>3084</v>
      </c>
      <c r="J987" s="341" t="s">
        <v>3968</v>
      </c>
      <c r="K987" s="342"/>
      <c r="L987" s="342"/>
      <c r="M987" s="342"/>
      <c r="N987" s="339"/>
      <c r="O987" s="339">
        <v>3300000</v>
      </c>
      <c r="P987" s="341" t="s">
        <v>3571</v>
      </c>
      <c r="Q987" s="340" t="s">
        <v>3087</v>
      </c>
    </row>
    <row r="988" spans="2:17">
      <c r="B988" s="337" t="s">
        <v>4098</v>
      </c>
      <c r="C988" s="337"/>
      <c r="D988" s="337" t="s">
        <v>2109</v>
      </c>
      <c r="E988" s="337" t="s">
        <v>3092</v>
      </c>
      <c r="F988" s="338">
        <v>44672</v>
      </c>
      <c r="G988" s="339">
        <v>30000</v>
      </c>
      <c r="H988" s="339">
        <v>0</v>
      </c>
      <c r="I988" s="340" t="s">
        <v>3084</v>
      </c>
      <c r="J988" s="341" t="s">
        <v>3968</v>
      </c>
      <c r="K988" s="342"/>
      <c r="L988" s="342"/>
      <c r="M988" s="342"/>
      <c r="N988" s="339"/>
      <c r="O988" s="339">
        <v>3300000</v>
      </c>
      <c r="P988" s="341" t="s">
        <v>3571</v>
      </c>
      <c r="Q988" s="340" t="s">
        <v>3087</v>
      </c>
    </row>
    <row r="989" spans="2:17">
      <c r="B989" s="337" t="s">
        <v>4099</v>
      </c>
      <c r="C989" s="337"/>
      <c r="D989" s="337" t="s">
        <v>2109</v>
      </c>
      <c r="E989" s="337" t="s">
        <v>3092</v>
      </c>
      <c r="F989" s="338">
        <v>44672</v>
      </c>
      <c r="G989" s="339">
        <v>30000</v>
      </c>
      <c r="H989" s="339">
        <v>0</v>
      </c>
      <c r="I989" s="340" t="s">
        <v>3084</v>
      </c>
      <c r="J989" s="341" t="s">
        <v>3968</v>
      </c>
      <c r="K989" s="342"/>
      <c r="L989" s="342"/>
      <c r="M989" s="342"/>
      <c r="N989" s="339"/>
      <c r="O989" s="339">
        <v>3300000</v>
      </c>
      <c r="P989" s="341" t="s">
        <v>3571</v>
      </c>
      <c r="Q989" s="340" t="s">
        <v>3087</v>
      </c>
    </row>
    <row r="990" spans="2:17">
      <c r="B990" s="337" t="s">
        <v>4100</v>
      </c>
      <c r="C990" s="337"/>
      <c r="D990" s="337" t="s">
        <v>2109</v>
      </c>
      <c r="E990" s="337" t="s">
        <v>3092</v>
      </c>
      <c r="F990" s="338">
        <v>44672</v>
      </c>
      <c r="G990" s="339">
        <v>30000</v>
      </c>
      <c r="H990" s="339">
        <v>0</v>
      </c>
      <c r="I990" s="340" t="s">
        <v>3084</v>
      </c>
      <c r="J990" s="341" t="s">
        <v>3968</v>
      </c>
      <c r="K990" s="342"/>
      <c r="L990" s="342"/>
      <c r="M990" s="342"/>
      <c r="N990" s="339"/>
      <c r="O990" s="339">
        <v>3300000</v>
      </c>
      <c r="P990" s="341" t="s">
        <v>3571</v>
      </c>
      <c r="Q990" s="340" t="s">
        <v>3087</v>
      </c>
    </row>
    <row r="991" spans="2:17">
      <c r="B991" s="337" t="s">
        <v>4101</v>
      </c>
      <c r="C991" s="337"/>
      <c r="D991" s="337" t="s">
        <v>2109</v>
      </c>
      <c r="E991" s="337" t="s">
        <v>3092</v>
      </c>
      <c r="F991" s="338">
        <v>44672</v>
      </c>
      <c r="G991" s="339">
        <v>30000</v>
      </c>
      <c r="H991" s="339">
        <v>0</v>
      </c>
      <c r="I991" s="340" t="s">
        <v>3084</v>
      </c>
      <c r="J991" s="341" t="s">
        <v>3968</v>
      </c>
      <c r="K991" s="342"/>
      <c r="L991" s="342"/>
      <c r="M991" s="342"/>
      <c r="N991" s="339"/>
      <c r="O991" s="339">
        <v>3300000</v>
      </c>
      <c r="P991" s="341" t="s">
        <v>3571</v>
      </c>
      <c r="Q991" s="340" t="s">
        <v>3087</v>
      </c>
    </row>
    <row r="992" spans="2:17">
      <c r="B992" s="337" t="s">
        <v>4102</v>
      </c>
      <c r="C992" s="337"/>
      <c r="D992" s="337" t="s">
        <v>2109</v>
      </c>
      <c r="E992" s="337" t="s">
        <v>3092</v>
      </c>
      <c r="F992" s="338">
        <v>44672</v>
      </c>
      <c r="G992" s="339">
        <v>30000</v>
      </c>
      <c r="H992" s="339">
        <v>0</v>
      </c>
      <c r="I992" s="340" t="s">
        <v>3084</v>
      </c>
      <c r="J992" s="341" t="s">
        <v>3968</v>
      </c>
      <c r="K992" s="342"/>
      <c r="L992" s="342"/>
      <c r="M992" s="342"/>
      <c r="N992" s="339"/>
      <c r="O992" s="339">
        <v>3300000</v>
      </c>
      <c r="P992" s="341" t="s">
        <v>3571</v>
      </c>
      <c r="Q992" s="340" t="s">
        <v>3087</v>
      </c>
    </row>
    <row r="993" spans="2:17">
      <c r="B993" s="337" t="s">
        <v>4103</v>
      </c>
      <c r="C993" s="337"/>
      <c r="D993" s="337" t="s">
        <v>2109</v>
      </c>
      <c r="E993" s="337" t="s">
        <v>3092</v>
      </c>
      <c r="F993" s="338">
        <v>44672</v>
      </c>
      <c r="G993" s="339">
        <v>30000</v>
      </c>
      <c r="H993" s="339">
        <v>0</v>
      </c>
      <c r="I993" s="340" t="s">
        <v>3084</v>
      </c>
      <c r="J993" s="341" t="s">
        <v>3968</v>
      </c>
      <c r="K993" s="342"/>
      <c r="L993" s="342"/>
      <c r="M993" s="342"/>
      <c r="N993" s="339"/>
      <c r="O993" s="339">
        <v>3300000</v>
      </c>
      <c r="P993" s="341" t="s">
        <v>3571</v>
      </c>
      <c r="Q993" s="340" t="s">
        <v>3087</v>
      </c>
    </row>
    <row r="994" spans="2:17">
      <c r="B994" s="337" t="s">
        <v>4104</v>
      </c>
      <c r="C994" s="337"/>
      <c r="D994" s="337" t="s">
        <v>2109</v>
      </c>
      <c r="E994" s="337" t="s">
        <v>3092</v>
      </c>
      <c r="F994" s="338">
        <v>44672</v>
      </c>
      <c r="G994" s="339">
        <v>30000</v>
      </c>
      <c r="H994" s="339">
        <v>0</v>
      </c>
      <c r="I994" s="340" t="s">
        <v>3084</v>
      </c>
      <c r="J994" s="341" t="s">
        <v>3968</v>
      </c>
      <c r="K994" s="342"/>
      <c r="L994" s="342"/>
      <c r="M994" s="342"/>
      <c r="N994" s="339"/>
      <c r="O994" s="339">
        <v>3300000</v>
      </c>
      <c r="P994" s="341" t="s">
        <v>3571</v>
      </c>
      <c r="Q994" s="340" t="s">
        <v>3087</v>
      </c>
    </row>
    <row r="995" spans="2:17">
      <c r="B995" s="337" t="s">
        <v>4105</v>
      </c>
      <c r="C995" s="337"/>
      <c r="D995" s="337" t="s">
        <v>2109</v>
      </c>
      <c r="E995" s="337" t="s">
        <v>3092</v>
      </c>
      <c r="F995" s="338">
        <v>44672</v>
      </c>
      <c r="G995" s="339">
        <v>30000</v>
      </c>
      <c r="H995" s="339">
        <v>0</v>
      </c>
      <c r="I995" s="340" t="s">
        <v>3084</v>
      </c>
      <c r="J995" s="341" t="s">
        <v>3968</v>
      </c>
      <c r="K995" s="342"/>
      <c r="L995" s="342"/>
      <c r="M995" s="342"/>
      <c r="N995" s="339"/>
      <c r="O995" s="339">
        <v>3300000</v>
      </c>
      <c r="P995" s="341" t="s">
        <v>3571</v>
      </c>
      <c r="Q995" s="340" t="s">
        <v>3087</v>
      </c>
    </row>
    <row r="996" spans="2:17">
      <c r="B996" s="337" t="s">
        <v>4106</v>
      </c>
      <c r="C996" s="337"/>
      <c r="D996" s="337" t="s">
        <v>2109</v>
      </c>
      <c r="E996" s="337" t="s">
        <v>3092</v>
      </c>
      <c r="F996" s="338">
        <v>44673</v>
      </c>
      <c r="G996" s="339">
        <v>30000</v>
      </c>
      <c r="H996" s="339">
        <v>0</v>
      </c>
      <c r="I996" s="340" t="s">
        <v>3084</v>
      </c>
      <c r="J996" s="341" t="s">
        <v>3968</v>
      </c>
      <c r="K996" s="342"/>
      <c r="L996" s="342"/>
      <c r="M996" s="342"/>
      <c r="N996" s="339"/>
      <c r="O996" s="339">
        <v>3300000</v>
      </c>
      <c r="P996" s="341" t="s">
        <v>4107</v>
      </c>
      <c r="Q996" s="340" t="s">
        <v>3087</v>
      </c>
    </row>
    <row r="997" spans="2:17">
      <c r="B997" s="337" t="s">
        <v>4108</v>
      </c>
      <c r="C997" s="337"/>
      <c r="D997" s="337" t="s">
        <v>2109</v>
      </c>
      <c r="E997" s="337" t="s">
        <v>3092</v>
      </c>
      <c r="F997" s="338">
        <v>44673</v>
      </c>
      <c r="G997" s="339">
        <v>30000</v>
      </c>
      <c r="H997" s="339">
        <v>0</v>
      </c>
      <c r="I997" s="340" t="s">
        <v>3084</v>
      </c>
      <c r="J997" s="341" t="s">
        <v>3968</v>
      </c>
      <c r="K997" s="342"/>
      <c r="L997" s="342"/>
      <c r="M997" s="342"/>
      <c r="N997" s="339"/>
      <c r="O997" s="339">
        <v>3300000</v>
      </c>
      <c r="P997" s="341" t="s">
        <v>4107</v>
      </c>
      <c r="Q997" s="340" t="s">
        <v>3087</v>
      </c>
    </row>
    <row r="998" spans="2:17">
      <c r="B998" s="337" t="s">
        <v>4109</v>
      </c>
      <c r="C998" s="337"/>
      <c r="D998" s="337" t="s">
        <v>2109</v>
      </c>
      <c r="E998" s="337" t="s">
        <v>3092</v>
      </c>
      <c r="F998" s="338">
        <v>44673</v>
      </c>
      <c r="G998" s="339">
        <v>30000</v>
      </c>
      <c r="H998" s="339">
        <v>0</v>
      </c>
      <c r="I998" s="340" t="s">
        <v>3084</v>
      </c>
      <c r="J998" s="341" t="s">
        <v>3968</v>
      </c>
      <c r="K998" s="342"/>
      <c r="L998" s="342"/>
      <c r="M998" s="342"/>
      <c r="N998" s="339"/>
      <c r="O998" s="339">
        <v>3300000</v>
      </c>
      <c r="P998" s="341" t="s">
        <v>4107</v>
      </c>
      <c r="Q998" s="340" t="s">
        <v>3087</v>
      </c>
    </row>
    <row r="999" spans="2:17">
      <c r="B999" s="337" t="s">
        <v>4110</v>
      </c>
      <c r="C999" s="337"/>
      <c r="D999" s="337" t="s">
        <v>2109</v>
      </c>
      <c r="E999" s="337" t="s">
        <v>3092</v>
      </c>
      <c r="F999" s="338">
        <v>44673</v>
      </c>
      <c r="G999" s="339">
        <v>30000</v>
      </c>
      <c r="H999" s="339">
        <v>0</v>
      </c>
      <c r="I999" s="340" t="s">
        <v>3084</v>
      </c>
      <c r="J999" s="341" t="s">
        <v>3968</v>
      </c>
      <c r="K999" s="342"/>
      <c r="L999" s="342"/>
      <c r="M999" s="342"/>
      <c r="N999" s="339"/>
      <c r="O999" s="339">
        <v>3300000</v>
      </c>
      <c r="P999" s="341" t="s">
        <v>4107</v>
      </c>
      <c r="Q999" s="340" t="s">
        <v>3087</v>
      </c>
    </row>
    <row r="1000" spans="2:17">
      <c r="B1000" s="337" t="s">
        <v>4111</v>
      </c>
      <c r="C1000" s="337"/>
      <c r="D1000" s="337" t="s">
        <v>2109</v>
      </c>
      <c r="E1000" s="337" t="s">
        <v>3092</v>
      </c>
      <c r="F1000" s="338">
        <v>44673</v>
      </c>
      <c r="G1000" s="339">
        <v>30000</v>
      </c>
      <c r="H1000" s="339">
        <v>0</v>
      </c>
      <c r="I1000" s="340" t="s">
        <v>3084</v>
      </c>
      <c r="J1000" s="341" t="s">
        <v>3968</v>
      </c>
      <c r="K1000" s="342"/>
      <c r="L1000" s="342"/>
      <c r="M1000" s="342"/>
      <c r="N1000" s="339"/>
      <c r="O1000" s="339">
        <v>3300000</v>
      </c>
      <c r="P1000" s="341" t="s">
        <v>4107</v>
      </c>
      <c r="Q1000" s="340" t="s">
        <v>3087</v>
      </c>
    </row>
    <row r="1001" spans="2:17">
      <c r="B1001" s="337" t="s">
        <v>4112</v>
      </c>
      <c r="C1001" s="337"/>
      <c r="D1001" s="337" t="s">
        <v>2109</v>
      </c>
      <c r="E1001" s="337" t="s">
        <v>3092</v>
      </c>
      <c r="F1001" s="338">
        <v>44673</v>
      </c>
      <c r="G1001" s="339">
        <v>30000</v>
      </c>
      <c r="H1001" s="339">
        <v>0</v>
      </c>
      <c r="I1001" s="340" t="s">
        <v>3084</v>
      </c>
      <c r="J1001" s="341" t="s">
        <v>3968</v>
      </c>
      <c r="K1001" s="342"/>
      <c r="L1001" s="342"/>
      <c r="M1001" s="342"/>
      <c r="N1001" s="339"/>
      <c r="O1001" s="339">
        <v>3300000</v>
      </c>
      <c r="P1001" s="341" t="s">
        <v>4107</v>
      </c>
      <c r="Q1001" s="340" t="s">
        <v>3087</v>
      </c>
    </row>
    <row r="1002" spans="2:17">
      <c r="B1002" s="337" t="s">
        <v>4113</v>
      </c>
      <c r="C1002" s="337"/>
      <c r="D1002" s="337" t="s">
        <v>2109</v>
      </c>
      <c r="E1002" s="337" t="s">
        <v>3092</v>
      </c>
      <c r="F1002" s="338">
        <v>44673</v>
      </c>
      <c r="G1002" s="339">
        <v>30000</v>
      </c>
      <c r="H1002" s="339">
        <v>0</v>
      </c>
      <c r="I1002" s="340" t="s">
        <v>3084</v>
      </c>
      <c r="J1002" s="341" t="s">
        <v>3968</v>
      </c>
      <c r="K1002" s="342"/>
      <c r="L1002" s="342"/>
      <c r="M1002" s="342"/>
      <c r="N1002" s="339"/>
      <c r="O1002" s="339">
        <v>3300000</v>
      </c>
      <c r="P1002" s="341" t="s">
        <v>4107</v>
      </c>
      <c r="Q1002" s="340" t="s">
        <v>3087</v>
      </c>
    </row>
    <row r="1003" spans="2:17">
      <c r="B1003" s="337" t="s">
        <v>4114</v>
      </c>
      <c r="C1003" s="337"/>
      <c r="D1003" s="337" t="s">
        <v>2109</v>
      </c>
      <c r="E1003" s="337" t="s">
        <v>3092</v>
      </c>
      <c r="F1003" s="338">
        <v>44673</v>
      </c>
      <c r="G1003" s="339">
        <v>30000</v>
      </c>
      <c r="H1003" s="339">
        <v>0</v>
      </c>
      <c r="I1003" s="340" t="s">
        <v>3084</v>
      </c>
      <c r="J1003" s="341" t="s">
        <v>3968</v>
      </c>
      <c r="K1003" s="342"/>
      <c r="L1003" s="342"/>
      <c r="M1003" s="342"/>
      <c r="N1003" s="339"/>
      <c r="O1003" s="339">
        <v>3300000</v>
      </c>
      <c r="P1003" s="341" t="s">
        <v>4107</v>
      </c>
      <c r="Q1003" s="340" t="s">
        <v>3087</v>
      </c>
    </row>
    <row r="1004" spans="2:17">
      <c r="B1004" s="337" t="s">
        <v>4115</v>
      </c>
      <c r="C1004" s="337"/>
      <c r="D1004" s="337" t="s">
        <v>2109</v>
      </c>
      <c r="E1004" s="337" t="s">
        <v>3092</v>
      </c>
      <c r="F1004" s="338">
        <v>44673</v>
      </c>
      <c r="G1004" s="339">
        <v>30000</v>
      </c>
      <c r="H1004" s="339">
        <v>0</v>
      </c>
      <c r="I1004" s="340" t="s">
        <v>3084</v>
      </c>
      <c r="J1004" s="341" t="s">
        <v>3968</v>
      </c>
      <c r="K1004" s="342"/>
      <c r="L1004" s="342"/>
      <c r="M1004" s="342"/>
      <c r="N1004" s="339"/>
      <c r="O1004" s="339">
        <v>3300000</v>
      </c>
      <c r="P1004" s="341" t="s">
        <v>4107</v>
      </c>
      <c r="Q1004" s="340" t="s">
        <v>3087</v>
      </c>
    </row>
    <row r="1005" spans="2:17">
      <c r="B1005" s="337" t="s">
        <v>4116</v>
      </c>
      <c r="C1005" s="337"/>
      <c r="D1005" s="337" t="s">
        <v>2109</v>
      </c>
      <c r="E1005" s="337" t="s">
        <v>3092</v>
      </c>
      <c r="F1005" s="338">
        <v>44673</v>
      </c>
      <c r="G1005" s="339">
        <v>30000</v>
      </c>
      <c r="H1005" s="339">
        <v>0</v>
      </c>
      <c r="I1005" s="340" t="s">
        <v>3084</v>
      </c>
      <c r="J1005" s="341" t="s">
        <v>3968</v>
      </c>
      <c r="K1005" s="342"/>
      <c r="L1005" s="342"/>
      <c r="M1005" s="342"/>
      <c r="N1005" s="339"/>
      <c r="O1005" s="339">
        <v>3300000</v>
      </c>
      <c r="P1005" s="341" t="s">
        <v>4107</v>
      </c>
      <c r="Q1005" s="340" t="s">
        <v>3087</v>
      </c>
    </row>
    <row r="1006" spans="2:17">
      <c r="B1006" s="337" t="s">
        <v>4117</v>
      </c>
      <c r="C1006" s="337"/>
      <c r="D1006" s="337" t="s">
        <v>2109</v>
      </c>
      <c r="E1006" s="337" t="s">
        <v>3092</v>
      </c>
      <c r="F1006" s="338">
        <v>44673</v>
      </c>
      <c r="G1006" s="339">
        <v>30000</v>
      </c>
      <c r="H1006" s="339">
        <v>0</v>
      </c>
      <c r="I1006" s="340" t="s">
        <v>3084</v>
      </c>
      <c r="J1006" s="341" t="s">
        <v>3968</v>
      </c>
      <c r="K1006" s="342"/>
      <c r="L1006" s="342"/>
      <c r="M1006" s="342"/>
      <c r="N1006" s="339"/>
      <c r="O1006" s="339">
        <v>3300000</v>
      </c>
      <c r="P1006" s="341" t="s">
        <v>4118</v>
      </c>
      <c r="Q1006" s="340" t="s">
        <v>3087</v>
      </c>
    </row>
    <row r="1007" spans="2:17">
      <c r="B1007" s="337" t="s">
        <v>4119</v>
      </c>
      <c r="C1007" s="337"/>
      <c r="D1007" s="337" t="s">
        <v>2109</v>
      </c>
      <c r="E1007" s="337" t="s">
        <v>3092</v>
      </c>
      <c r="F1007" s="338">
        <v>44673</v>
      </c>
      <c r="G1007" s="339">
        <v>30000</v>
      </c>
      <c r="H1007" s="339">
        <v>0</v>
      </c>
      <c r="I1007" s="340" t="s">
        <v>3084</v>
      </c>
      <c r="J1007" s="341" t="s">
        <v>3968</v>
      </c>
      <c r="K1007" s="342"/>
      <c r="L1007" s="342"/>
      <c r="M1007" s="342"/>
      <c r="N1007" s="339"/>
      <c r="O1007" s="339">
        <v>3300000</v>
      </c>
      <c r="P1007" s="341" t="s">
        <v>4118</v>
      </c>
      <c r="Q1007" s="340" t="s">
        <v>3087</v>
      </c>
    </row>
    <row r="1008" spans="2:17">
      <c r="B1008" s="337" t="s">
        <v>4120</v>
      </c>
      <c r="C1008" s="337"/>
      <c r="D1008" s="337" t="s">
        <v>2109</v>
      </c>
      <c r="E1008" s="337" t="s">
        <v>3092</v>
      </c>
      <c r="F1008" s="338">
        <v>44673</v>
      </c>
      <c r="G1008" s="339">
        <v>30000</v>
      </c>
      <c r="H1008" s="339">
        <v>0</v>
      </c>
      <c r="I1008" s="340" t="s">
        <v>3084</v>
      </c>
      <c r="J1008" s="341" t="s">
        <v>3968</v>
      </c>
      <c r="K1008" s="342"/>
      <c r="L1008" s="342"/>
      <c r="M1008" s="342"/>
      <c r="N1008" s="339"/>
      <c r="O1008" s="339">
        <v>3300000</v>
      </c>
      <c r="P1008" s="341" t="s">
        <v>4118</v>
      </c>
      <c r="Q1008" s="340" t="s">
        <v>3087</v>
      </c>
    </row>
    <row r="1009" spans="2:17">
      <c r="B1009" s="337" t="s">
        <v>4121</v>
      </c>
      <c r="C1009" s="337"/>
      <c r="D1009" s="337" t="s">
        <v>2109</v>
      </c>
      <c r="E1009" s="337" t="s">
        <v>3092</v>
      </c>
      <c r="F1009" s="338">
        <v>44673</v>
      </c>
      <c r="G1009" s="339">
        <v>30000</v>
      </c>
      <c r="H1009" s="339">
        <v>0</v>
      </c>
      <c r="I1009" s="340" t="s">
        <v>3084</v>
      </c>
      <c r="J1009" s="341" t="s">
        <v>3968</v>
      </c>
      <c r="K1009" s="342"/>
      <c r="L1009" s="342"/>
      <c r="M1009" s="342"/>
      <c r="N1009" s="339"/>
      <c r="O1009" s="339">
        <v>3300000</v>
      </c>
      <c r="P1009" s="341" t="s">
        <v>4118</v>
      </c>
      <c r="Q1009" s="340" t="s">
        <v>3087</v>
      </c>
    </row>
    <row r="1010" spans="2:17">
      <c r="B1010" s="337" t="s">
        <v>4122</v>
      </c>
      <c r="C1010" s="337"/>
      <c r="D1010" s="337" t="s">
        <v>2109</v>
      </c>
      <c r="E1010" s="337" t="s">
        <v>3092</v>
      </c>
      <c r="F1010" s="338">
        <v>44673</v>
      </c>
      <c r="G1010" s="339">
        <v>30000</v>
      </c>
      <c r="H1010" s="339">
        <v>0</v>
      </c>
      <c r="I1010" s="340" t="s">
        <v>3084</v>
      </c>
      <c r="J1010" s="341" t="s">
        <v>3968</v>
      </c>
      <c r="K1010" s="342"/>
      <c r="L1010" s="342"/>
      <c r="M1010" s="342"/>
      <c r="N1010" s="339"/>
      <c r="O1010" s="339">
        <v>3300000</v>
      </c>
      <c r="P1010" s="341" t="s">
        <v>4118</v>
      </c>
      <c r="Q1010" s="340" t="s">
        <v>3087</v>
      </c>
    </row>
    <row r="1011" spans="2:17">
      <c r="B1011" s="337" t="s">
        <v>4123</v>
      </c>
      <c r="C1011" s="337"/>
      <c r="D1011" s="337" t="s">
        <v>2109</v>
      </c>
      <c r="E1011" s="337" t="s">
        <v>3092</v>
      </c>
      <c r="F1011" s="338">
        <v>44673</v>
      </c>
      <c r="G1011" s="339">
        <v>30000</v>
      </c>
      <c r="H1011" s="339">
        <v>0</v>
      </c>
      <c r="I1011" s="340" t="s">
        <v>3084</v>
      </c>
      <c r="J1011" s="341" t="s">
        <v>3968</v>
      </c>
      <c r="K1011" s="342"/>
      <c r="L1011" s="342"/>
      <c r="M1011" s="342"/>
      <c r="N1011" s="339"/>
      <c r="O1011" s="339">
        <v>3300000</v>
      </c>
      <c r="P1011" s="341" t="s">
        <v>4118</v>
      </c>
      <c r="Q1011" s="340" t="s">
        <v>3087</v>
      </c>
    </row>
    <row r="1012" spans="2:17">
      <c r="B1012" s="337" t="s">
        <v>4124</v>
      </c>
      <c r="C1012" s="337"/>
      <c r="D1012" s="337" t="s">
        <v>2109</v>
      </c>
      <c r="E1012" s="337" t="s">
        <v>3092</v>
      </c>
      <c r="F1012" s="338">
        <v>44673</v>
      </c>
      <c r="G1012" s="339">
        <v>30000</v>
      </c>
      <c r="H1012" s="339">
        <v>0</v>
      </c>
      <c r="I1012" s="340" t="s">
        <v>3084</v>
      </c>
      <c r="J1012" s="341" t="s">
        <v>3968</v>
      </c>
      <c r="K1012" s="342"/>
      <c r="L1012" s="342"/>
      <c r="M1012" s="342"/>
      <c r="N1012" s="339"/>
      <c r="O1012" s="339">
        <v>3300000</v>
      </c>
      <c r="P1012" s="341" t="s">
        <v>4118</v>
      </c>
      <c r="Q1012" s="340" t="s">
        <v>3087</v>
      </c>
    </row>
    <row r="1013" spans="2:17">
      <c r="B1013" s="337" t="s">
        <v>4125</v>
      </c>
      <c r="C1013" s="337"/>
      <c r="D1013" s="337" t="s">
        <v>2109</v>
      </c>
      <c r="E1013" s="337" t="s">
        <v>3092</v>
      </c>
      <c r="F1013" s="338">
        <v>44673</v>
      </c>
      <c r="G1013" s="339">
        <v>30000</v>
      </c>
      <c r="H1013" s="339">
        <v>0</v>
      </c>
      <c r="I1013" s="340" t="s">
        <v>3084</v>
      </c>
      <c r="J1013" s="341" t="s">
        <v>3968</v>
      </c>
      <c r="K1013" s="342"/>
      <c r="L1013" s="342"/>
      <c r="M1013" s="342"/>
      <c r="N1013" s="339"/>
      <c r="O1013" s="339">
        <v>3300000</v>
      </c>
      <c r="P1013" s="341" t="s">
        <v>4118</v>
      </c>
      <c r="Q1013" s="340" t="s">
        <v>3087</v>
      </c>
    </row>
    <row r="1014" spans="2:17">
      <c r="B1014" s="337" t="s">
        <v>4126</v>
      </c>
      <c r="C1014" s="337"/>
      <c r="D1014" s="337" t="s">
        <v>2109</v>
      </c>
      <c r="E1014" s="337" t="s">
        <v>3092</v>
      </c>
      <c r="F1014" s="338">
        <v>44673</v>
      </c>
      <c r="G1014" s="339">
        <v>30000</v>
      </c>
      <c r="H1014" s="339">
        <v>0</v>
      </c>
      <c r="I1014" s="340" t="s">
        <v>3084</v>
      </c>
      <c r="J1014" s="341" t="s">
        <v>3968</v>
      </c>
      <c r="K1014" s="342"/>
      <c r="L1014" s="342"/>
      <c r="M1014" s="342"/>
      <c r="N1014" s="339"/>
      <c r="O1014" s="339">
        <v>3300000</v>
      </c>
      <c r="P1014" s="341" t="s">
        <v>4118</v>
      </c>
      <c r="Q1014" s="340" t="s">
        <v>3087</v>
      </c>
    </row>
    <row r="1015" spans="2:17">
      <c r="B1015" s="337" t="s">
        <v>4127</v>
      </c>
      <c r="C1015" s="337"/>
      <c r="D1015" s="337" t="s">
        <v>2109</v>
      </c>
      <c r="E1015" s="337" t="s">
        <v>3092</v>
      </c>
      <c r="F1015" s="338">
        <v>44673</v>
      </c>
      <c r="G1015" s="339">
        <v>20000</v>
      </c>
      <c r="H1015" s="339">
        <v>0</v>
      </c>
      <c r="I1015" s="340" t="s">
        <v>3084</v>
      </c>
      <c r="J1015" s="341" t="s">
        <v>3968</v>
      </c>
      <c r="K1015" s="342"/>
      <c r="L1015" s="342"/>
      <c r="M1015" s="342"/>
      <c r="N1015" s="339"/>
      <c r="O1015" s="339">
        <v>2200000</v>
      </c>
      <c r="P1015" s="341" t="s">
        <v>4118</v>
      </c>
      <c r="Q1015" s="340" t="s">
        <v>3087</v>
      </c>
    </row>
    <row r="1016" spans="2:17">
      <c r="B1016" s="337" t="s">
        <v>4128</v>
      </c>
      <c r="C1016" s="337"/>
      <c r="D1016" s="337" t="s">
        <v>2109</v>
      </c>
      <c r="E1016" s="337" t="s">
        <v>3092</v>
      </c>
      <c r="F1016" s="338">
        <v>44678</v>
      </c>
      <c r="G1016" s="339">
        <v>30000</v>
      </c>
      <c r="H1016" s="339">
        <v>0</v>
      </c>
      <c r="I1016" s="340" t="s">
        <v>3084</v>
      </c>
      <c r="J1016" s="341" t="s">
        <v>3968</v>
      </c>
      <c r="K1016" s="342"/>
      <c r="L1016" s="342"/>
      <c r="M1016" s="342"/>
      <c r="N1016" s="339"/>
      <c r="O1016" s="339">
        <v>2010000</v>
      </c>
      <c r="P1016" s="341" t="s">
        <v>3310</v>
      </c>
      <c r="Q1016" s="340" t="s">
        <v>3087</v>
      </c>
    </row>
    <row r="1017" spans="2:17">
      <c r="B1017" s="337" t="s">
        <v>4129</v>
      </c>
      <c r="C1017" s="337"/>
      <c r="D1017" s="337" t="s">
        <v>2109</v>
      </c>
      <c r="E1017" s="337" t="s">
        <v>3092</v>
      </c>
      <c r="F1017" s="338">
        <v>44680</v>
      </c>
      <c r="G1017" s="339">
        <v>30000</v>
      </c>
      <c r="H1017" s="339">
        <v>0</v>
      </c>
      <c r="I1017" s="340" t="s">
        <v>3084</v>
      </c>
      <c r="J1017" s="341" t="s">
        <v>3968</v>
      </c>
      <c r="K1017" s="342"/>
      <c r="L1017" s="342"/>
      <c r="M1017" s="342"/>
      <c r="N1017" s="339"/>
      <c r="O1017" s="339">
        <v>2190000</v>
      </c>
      <c r="P1017" s="341" t="s">
        <v>3716</v>
      </c>
      <c r="Q1017" s="340" t="s">
        <v>3087</v>
      </c>
    </row>
    <row r="1018" spans="2:17">
      <c r="B1018" s="337" t="s">
        <v>4130</v>
      </c>
      <c r="C1018" s="337"/>
      <c r="D1018" s="337" t="s">
        <v>2109</v>
      </c>
      <c r="E1018" s="337" t="s">
        <v>3092</v>
      </c>
      <c r="F1018" s="338">
        <v>44680</v>
      </c>
      <c r="G1018" s="339">
        <v>30000</v>
      </c>
      <c r="H1018" s="339">
        <v>0</v>
      </c>
      <c r="I1018" s="340" t="s">
        <v>3084</v>
      </c>
      <c r="J1018" s="341" t="s">
        <v>3968</v>
      </c>
      <c r="K1018" s="342"/>
      <c r="L1018" s="342"/>
      <c r="M1018" s="342"/>
      <c r="N1018" s="339"/>
      <c r="O1018" s="339">
        <v>2190000</v>
      </c>
      <c r="P1018" s="341" t="s">
        <v>3716</v>
      </c>
      <c r="Q1018" s="340" t="s">
        <v>3087</v>
      </c>
    </row>
    <row r="1019" spans="2:17">
      <c r="B1019" s="337" t="s">
        <v>4131</v>
      </c>
      <c r="C1019" s="337"/>
      <c r="D1019" s="337" t="s">
        <v>2109</v>
      </c>
      <c r="E1019" s="337" t="s">
        <v>3092</v>
      </c>
      <c r="F1019" s="338">
        <v>44680</v>
      </c>
      <c r="G1019" s="339">
        <v>30000</v>
      </c>
      <c r="H1019" s="339">
        <v>0</v>
      </c>
      <c r="I1019" s="340" t="s">
        <v>3084</v>
      </c>
      <c r="J1019" s="341" t="s">
        <v>3968</v>
      </c>
      <c r="K1019" s="342"/>
      <c r="L1019" s="342"/>
      <c r="M1019" s="342"/>
      <c r="N1019" s="339"/>
      <c r="O1019" s="339">
        <v>2190000</v>
      </c>
      <c r="P1019" s="341" t="s">
        <v>3716</v>
      </c>
      <c r="Q1019" s="340" t="s">
        <v>3087</v>
      </c>
    </row>
    <row r="1020" spans="2:17">
      <c r="B1020" s="337" t="s">
        <v>4132</v>
      </c>
      <c r="C1020" s="337"/>
      <c r="D1020" s="337" t="s">
        <v>2109</v>
      </c>
      <c r="E1020" s="337" t="s">
        <v>3092</v>
      </c>
      <c r="F1020" s="338">
        <v>44680</v>
      </c>
      <c r="G1020" s="339">
        <v>30000</v>
      </c>
      <c r="H1020" s="339">
        <v>0</v>
      </c>
      <c r="I1020" s="340" t="s">
        <v>3084</v>
      </c>
      <c r="J1020" s="341" t="s">
        <v>3968</v>
      </c>
      <c r="K1020" s="342"/>
      <c r="L1020" s="342"/>
      <c r="M1020" s="342"/>
      <c r="N1020" s="339"/>
      <c r="O1020" s="339">
        <v>2190000</v>
      </c>
      <c r="P1020" s="341" t="s">
        <v>3716</v>
      </c>
      <c r="Q1020" s="340" t="s">
        <v>3087</v>
      </c>
    </row>
    <row r="1021" spans="2:17">
      <c r="B1021" s="337" t="s">
        <v>4133</v>
      </c>
      <c r="C1021" s="337"/>
      <c r="D1021" s="337" t="s">
        <v>2109</v>
      </c>
      <c r="E1021" s="337" t="s">
        <v>3092</v>
      </c>
      <c r="F1021" s="338">
        <v>44680</v>
      </c>
      <c r="G1021" s="339">
        <v>30000</v>
      </c>
      <c r="H1021" s="339">
        <v>0</v>
      </c>
      <c r="I1021" s="340" t="s">
        <v>3084</v>
      </c>
      <c r="J1021" s="341" t="s">
        <v>3968</v>
      </c>
      <c r="K1021" s="342"/>
      <c r="L1021" s="342"/>
      <c r="M1021" s="342"/>
      <c r="N1021" s="339"/>
      <c r="O1021" s="339">
        <v>2010000</v>
      </c>
      <c r="P1021" s="341" t="s">
        <v>3310</v>
      </c>
      <c r="Q1021" s="340" t="s">
        <v>3087</v>
      </c>
    </row>
    <row r="1022" spans="2:17">
      <c r="B1022" s="337" t="s">
        <v>4134</v>
      </c>
      <c r="C1022" s="337"/>
      <c r="D1022" s="337" t="s">
        <v>2109</v>
      </c>
      <c r="E1022" s="337" t="s">
        <v>3092</v>
      </c>
      <c r="F1022" s="338">
        <v>44686</v>
      </c>
      <c r="G1022" s="339">
        <v>30000</v>
      </c>
      <c r="H1022" s="339">
        <v>29100</v>
      </c>
      <c r="I1022" s="340" t="s">
        <v>3084</v>
      </c>
      <c r="J1022" s="341" t="s">
        <v>3968</v>
      </c>
      <c r="K1022" s="342"/>
      <c r="L1022" s="342"/>
      <c r="M1022" s="342"/>
      <c r="N1022" s="339"/>
      <c r="O1022" s="339">
        <v>2010000</v>
      </c>
      <c r="P1022" s="341" t="s">
        <v>3277</v>
      </c>
      <c r="Q1022" s="340" t="s">
        <v>3087</v>
      </c>
    </row>
    <row r="1023" spans="2:17">
      <c r="B1023" s="337" t="s">
        <v>4135</v>
      </c>
      <c r="C1023" s="337"/>
      <c r="D1023" s="337" t="s">
        <v>2109</v>
      </c>
      <c r="E1023" s="337" t="s">
        <v>3092</v>
      </c>
      <c r="F1023" s="338">
        <v>44686</v>
      </c>
      <c r="G1023" s="339">
        <v>30000</v>
      </c>
      <c r="H1023" s="339">
        <v>29100</v>
      </c>
      <c r="I1023" s="340" t="s">
        <v>3084</v>
      </c>
      <c r="J1023" s="341" t="s">
        <v>3968</v>
      </c>
      <c r="K1023" s="342"/>
      <c r="L1023" s="342"/>
      <c r="M1023" s="342"/>
      <c r="N1023" s="339"/>
      <c r="O1023" s="339">
        <v>2010000</v>
      </c>
      <c r="P1023" s="341" t="s">
        <v>3277</v>
      </c>
      <c r="Q1023" s="340" t="s">
        <v>3087</v>
      </c>
    </row>
    <row r="1024" spans="2:17">
      <c r="B1024" s="337" t="s">
        <v>4136</v>
      </c>
      <c r="C1024" s="337"/>
      <c r="D1024" s="337" t="s">
        <v>2109</v>
      </c>
      <c r="E1024" s="337" t="s">
        <v>3092</v>
      </c>
      <c r="F1024" s="338">
        <v>44686</v>
      </c>
      <c r="G1024" s="339">
        <v>30000</v>
      </c>
      <c r="H1024" s="339">
        <v>29100</v>
      </c>
      <c r="I1024" s="340" t="s">
        <v>3084</v>
      </c>
      <c r="J1024" s="341" t="s">
        <v>3968</v>
      </c>
      <c r="K1024" s="342"/>
      <c r="L1024" s="342"/>
      <c r="M1024" s="342"/>
      <c r="N1024" s="339"/>
      <c r="O1024" s="339">
        <v>2010000</v>
      </c>
      <c r="P1024" s="341" t="s">
        <v>3277</v>
      </c>
      <c r="Q1024" s="340" t="s">
        <v>3087</v>
      </c>
    </row>
    <row r="1025" spans="2:17">
      <c r="B1025" s="337" t="s">
        <v>4137</v>
      </c>
      <c r="C1025" s="337"/>
      <c r="D1025" s="337" t="s">
        <v>2109</v>
      </c>
      <c r="E1025" s="337" t="s">
        <v>3092</v>
      </c>
      <c r="F1025" s="338">
        <v>44686</v>
      </c>
      <c r="G1025" s="339">
        <v>30000</v>
      </c>
      <c r="H1025" s="339">
        <v>29100</v>
      </c>
      <c r="I1025" s="340" t="s">
        <v>3084</v>
      </c>
      <c r="J1025" s="341" t="s">
        <v>3968</v>
      </c>
      <c r="K1025" s="342"/>
      <c r="L1025" s="342"/>
      <c r="M1025" s="342"/>
      <c r="N1025" s="339"/>
      <c r="O1025" s="339">
        <v>2010000</v>
      </c>
      <c r="P1025" s="341" t="s">
        <v>3277</v>
      </c>
      <c r="Q1025" s="340" t="s">
        <v>3087</v>
      </c>
    </row>
    <row r="1026" spans="2:17">
      <c r="B1026" s="337" t="s">
        <v>4138</v>
      </c>
      <c r="C1026" s="337"/>
      <c r="D1026" s="337" t="s">
        <v>2109</v>
      </c>
      <c r="E1026" s="337" t="s">
        <v>3092</v>
      </c>
      <c r="F1026" s="338">
        <v>44686</v>
      </c>
      <c r="G1026" s="339">
        <v>30000</v>
      </c>
      <c r="H1026" s="339">
        <v>29100</v>
      </c>
      <c r="I1026" s="340" t="s">
        <v>3084</v>
      </c>
      <c r="J1026" s="341" t="s">
        <v>3968</v>
      </c>
      <c r="K1026" s="342"/>
      <c r="L1026" s="342"/>
      <c r="M1026" s="342"/>
      <c r="N1026" s="339"/>
      <c r="O1026" s="339">
        <v>2010000</v>
      </c>
      <c r="P1026" s="341" t="s">
        <v>3277</v>
      </c>
      <c r="Q1026" s="340" t="s">
        <v>3087</v>
      </c>
    </row>
    <row r="1027" spans="2:17">
      <c r="B1027" s="337" t="s">
        <v>4139</v>
      </c>
      <c r="C1027" s="337"/>
      <c r="D1027" s="337" t="s">
        <v>2109</v>
      </c>
      <c r="E1027" s="337" t="s">
        <v>3092</v>
      </c>
      <c r="F1027" s="338">
        <v>44688</v>
      </c>
      <c r="G1027" s="339">
        <v>28000</v>
      </c>
      <c r="H1027" s="339">
        <v>27160</v>
      </c>
      <c r="I1027" s="340" t="s">
        <v>3084</v>
      </c>
      <c r="J1027" s="341" t="s">
        <v>3968</v>
      </c>
      <c r="K1027" s="342"/>
      <c r="L1027" s="342"/>
      <c r="M1027" s="342"/>
      <c r="N1027" s="339"/>
      <c r="O1027" s="339">
        <v>2044000</v>
      </c>
      <c r="P1027" s="341" t="s">
        <v>3234</v>
      </c>
      <c r="Q1027" s="340" t="s">
        <v>3087</v>
      </c>
    </row>
    <row r="1028" spans="2:17">
      <c r="B1028" s="337" t="s">
        <v>4140</v>
      </c>
      <c r="C1028" s="337"/>
      <c r="D1028" s="337" t="s">
        <v>2109</v>
      </c>
      <c r="E1028" s="337" t="s">
        <v>3092</v>
      </c>
      <c r="F1028" s="338">
        <v>44688</v>
      </c>
      <c r="G1028" s="339">
        <v>29000</v>
      </c>
      <c r="H1028" s="339">
        <v>28130</v>
      </c>
      <c r="I1028" s="340" t="s">
        <v>3084</v>
      </c>
      <c r="J1028" s="341" t="s">
        <v>3968</v>
      </c>
      <c r="K1028" s="342"/>
      <c r="L1028" s="342"/>
      <c r="M1028" s="342"/>
      <c r="N1028" s="339"/>
      <c r="O1028" s="339">
        <v>2117000</v>
      </c>
      <c r="P1028" s="341" t="s">
        <v>3234</v>
      </c>
      <c r="Q1028" s="340" t="s">
        <v>3087</v>
      </c>
    </row>
    <row r="1029" spans="2:17">
      <c r="B1029" s="337" t="s">
        <v>4141</v>
      </c>
      <c r="C1029" s="337"/>
      <c r="D1029" s="337" t="s">
        <v>2109</v>
      </c>
      <c r="E1029" s="337" t="s">
        <v>3092</v>
      </c>
      <c r="F1029" s="338">
        <v>44688</v>
      </c>
      <c r="G1029" s="339">
        <v>29000</v>
      </c>
      <c r="H1029" s="339">
        <v>28130</v>
      </c>
      <c r="I1029" s="340" t="s">
        <v>3084</v>
      </c>
      <c r="J1029" s="341" t="s">
        <v>3968</v>
      </c>
      <c r="K1029" s="342"/>
      <c r="L1029" s="342"/>
      <c r="M1029" s="342"/>
      <c r="N1029" s="339"/>
      <c r="O1029" s="339">
        <v>2117000</v>
      </c>
      <c r="P1029" s="341" t="s">
        <v>3234</v>
      </c>
      <c r="Q1029" s="340" t="s">
        <v>3087</v>
      </c>
    </row>
    <row r="1030" spans="2:17">
      <c r="B1030" s="337" t="s">
        <v>4142</v>
      </c>
      <c r="C1030" s="337"/>
      <c r="D1030" s="337" t="s">
        <v>2109</v>
      </c>
      <c r="E1030" s="337" t="s">
        <v>3092</v>
      </c>
      <c r="F1030" s="338">
        <v>44688</v>
      </c>
      <c r="G1030" s="339">
        <v>29000</v>
      </c>
      <c r="H1030" s="339">
        <v>28130</v>
      </c>
      <c r="I1030" s="340" t="s">
        <v>3084</v>
      </c>
      <c r="J1030" s="341" t="s">
        <v>3968</v>
      </c>
      <c r="K1030" s="342"/>
      <c r="L1030" s="342"/>
      <c r="M1030" s="342"/>
      <c r="N1030" s="339"/>
      <c r="O1030" s="339">
        <v>2117000</v>
      </c>
      <c r="P1030" s="341" t="s">
        <v>3234</v>
      </c>
      <c r="Q1030" s="340" t="s">
        <v>3087</v>
      </c>
    </row>
    <row r="1031" spans="2:17">
      <c r="B1031" s="337" t="s">
        <v>4143</v>
      </c>
      <c r="C1031" s="337"/>
      <c r="D1031" s="337" t="s">
        <v>2109</v>
      </c>
      <c r="E1031" s="337" t="s">
        <v>3092</v>
      </c>
      <c r="F1031" s="338">
        <v>44688</v>
      </c>
      <c r="G1031" s="339">
        <v>29000</v>
      </c>
      <c r="H1031" s="339">
        <v>28130</v>
      </c>
      <c r="I1031" s="340" t="s">
        <v>3084</v>
      </c>
      <c r="J1031" s="341" t="s">
        <v>3968</v>
      </c>
      <c r="K1031" s="342"/>
      <c r="L1031" s="342"/>
      <c r="M1031" s="342"/>
      <c r="N1031" s="339"/>
      <c r="O1031" s="339">
        <v>2117000</v>
      </c>
      <c r="P1031" s="341" t="s">
        <v>3234</v>
      </c>
      <c r="Q1031" s="340" t="s">
        <v>3087</v>
      </c>
    </row>
    <row r="1032" spans="2:17">
      <c r="B1032" s="337" t="s">
        <v>4144</v>
      </c>
      <c r="C1032" s="337"/>
      <c r="D1032" s="337" t="s">
        <v>2109</v>
      </c>
      <c r="E1032" s="337" t="s">
        <v>3092</v>
      </c>
      <c r="F1032" s="338">
        <v>44688</v>
      </c>
      <c r="G1032" s="339">
        <v>26000</v>
      </c>
      <c r="H1032" s="339">
        <v>25220</v>
      </c>
      <c r="I1032" s="340" t="s">
        <v>3084</v>
      </c>
      <c r="J1032" s="341" t="s">
        <v>3968</v>
      </c>
      <c r="K1032" s="342"/>
      <c r="L1032" s="342"/>
      <c r="M1032" s="342"/>
      <c r="N1032" s="339"/>
      <c r="O1032" s="339">
        <v>1898000</v>
      </c>
      <c r="P1032" s="341" t="s">
        <v>3234</v>
      </c>
      <c r="Q1032" s="340" t="s">
        <v>3087</v>
      </c>
    </row>
    <row r="1033" spans="2:17">
      <c r="B1033" s="337" t="s">
        <v>4145</v>
      </c>
      <c r="C1033" s="337"/>
      <c r="D1033" s="337" t="s">
        <v>2109</v>
      </c>
      <c r="E1033" s="337" t="s">
        <v>3092</v>
      </c>
      <c r="F1033" s="338">
        <v>44688</v>
      </c>
      <c r="G1033" s="339">
        <v>26000</v>
      </c>
      <c r="H1033" s="339">
        <v>25220</v>
      </c>
      <c r="I1033" s="340" t="s">
        <v>3084</v>
      </c>
      <c r="J1033" s="341" t="s">
        <v>3968</v>
      </c>
      <c r="K1033" s="342"/>
      <c r="L1033" s="342"/>
      <c r="M1033" s="342"/>
      <c r="N1033" s="339"/>
      <c r="O1033" s="339">
        <v>1898000</v>
      </c>
      <c r="P1033" s="341" t="s">
        <v>3234</v>
      </c>
      <c r="Q1033" s="340" t="s">
        <v>3087</v>
      </c>
    </row>
    <row r="1034" spans="2:17">
      <c r="B1034" s="337" t="s">
        <v>4146</v>
      </c>
      <c r="C1034" s="337"/>
      <c r="D1034" s="337" t="s">
        <v>2109</v>
      </c>
      <c r="E1034" s="337" t="s">
        <v>3092</v>
      </c>
      <c r="F1034" s="338">
        <v>44688</v>
      </c>
      <c r="G1034" s="339">
        <v>26000</v>
      </c>
      <c r="H1034" s="339">
        <v>25220</v>
      </c>
      <c r="I1034" s="340" t="s">
        <v>3084</v>
      </c>
      <c r="J1034" s="341" t="s">
        <v>3968</v>
      </c>
      <c r="K1034" s="342"/>
      <c r="L1034" s="342"/>
      <c r="M1034" s="342"/>
      <c r="N1034" s="339"/>
      <c r="O1034" s="339">
        <v>1898000</v>
      </c>
      <c r="P1034" s="341" t="s">
        <v>3234</v>
      </c>
      <c r="Q1034" s="340" t="s">
        <v>3087</v>
      </c>
    </row>
    <row r="1035" spans="2:17">
      <c r="B1035" s="337" t="s">
        <v>4147</v>
      </c>
      <c r="C1035" s="337"/>
      <c r="D1035" s="337" t="s">
        <v>2109</v>
      </c>
      <c r="E1035" s="337" t="s">
        <v>3092</v>
      </c>
      <c r="F1035" s="338">
        <v>44688</v>
      </c>
      <c r="G1035" s="339">
        <v>26000</v>
      </c>
      <c r="H1035" s="339">
        <v>25220</v>
      </c>
      <c r="I1035" s="340" t="s">
        <v>3084</v>
      </c>
      <c r="J1035" s="341" t="s">
        <v>3968</v>
      </c>
      <c r="K1035" s="342"/>
      <c r="L1035" s="342"/>
      <c r="M1035" s="342"/>
      <c r="N1035" s="339"/>
      <c r="O1035" s="339">
        <v>1898000</v>
      </c>
      <c r="P1035" s="341" t="s">
        <v>3234</v>
      </c>
      <c r="Q1035" s="340" t="s">
        <v>3087</v>
      </c>
    </row>
    <row r="1036" spans="2:17">
      <c r="B1036" s="337" t="s">
        <v>4148</v>
      </c>
      <c r="C1036" s="337"/>
      <c r="D1036" s="337" t="s">
        <v>2109</v>
      </c>
      <c r="E1036" s="337" t="s">
        <v>3092</v>
      </c>
      <c r="F1036" s="338">
        <v>44688</v>
      </c>
      <c r="G1036" s="339">
        <v>26000</v>
      </c>
      <c r="H1036" s="339">
        <v>25220</v>
      </c>
      <c r="I1036" s="340" t="s">
        <v>3084</v>
      </c>
      <c r="J1036" s="341" t="s">
        <v>3968</v>
      </c>
      <c r="K1036" s="342"/>
      <c r="L1036" s="342"/>
      <c r="M1036" s="342"/>
      <c r="N1036" s="339"/>
      <c r="O1036" s="339">
        <v>1898000</v>
      </c>
      <c r="P1036" s="341" t="s">
        <v>3234</v>
      </c>
      <c r="Q1036" s="340" t="s">
        <v>3087</v>
      </c>
    </row>
    <row r="1037" spans="2:17">
      <c r="B1037" s="337" t="s">
        <v>4149</v>
      </c>
      <c r="C1037" s="337"/>
      <c r="D1037" s="337" t="s">
        <v>2109</v>
      </c>
      <c r="E1037" s="337" t="s">
        <v>3092</v>
      </c>
      <c r="F1037" s="338">
        <v>44688</v>
      </c>
      <c r="G1037" s="339">
        <v>26000</v>
      </c>
      <c r="H1037" s="339">
        <v>25220</v>
      </c>
      <c r="I1037" s="340" t="s">
        <v>3084</v>
      </c>
      <c r="J1037" s="341" t="s">
        <v>3968</v>
      </c>
      <c r="K1037" s="342"/>
      <c r="L1037" s="342"/>
      <c r="M1037" s="342"/>
      <c r="N1037" s="339"/>
      <c r="O1037" s="339">
        <v>1898000</v>
      </c>
      <c r="P1037" s="341" t="s">
        <v>3234</v>
      </c>
      <c r="Q1037" s="340" t="s">
        <v>3087</v>
      </c>
    </row>
    <row r="1038" spans="2:17">
      <c r="B1038" s="337" t="s">
        <v>4150</v>
      </c>
      <c r="C1038" s="337"/>
      <c r="D1038" s="337" t="s">
        <v>2109</v>
      </c>
      <c r="E1038" s="337" t="s">
        <v>3092</v>
      </c>
      <c r="F1038" s="338">
        <v>44688</v>
      </c>
      <c r="G1038" s="339">
        <v>26000</v>
      </c>
      <c r="H1038" s="339">
        <v>25220</v>
      </c>
      <c r="I1038" s="340" t="s">
        <v>3084</v>
      </c>
      <c r="J1038" s="341" t="s">
        <v>3968</v>
      </c>
      <c r="K1038" s="342"/>
      <c r="L1038" s="342"/>
      <c r="M1038" s="342"/>
      <c r="N1038" s="339"/>
      <c r="O1038" s="339">
        <v>1898000</v>
      </c>
      <c r="P1038" s="341" t="s">
        <v>3234</v>
      </c>
      <c r="Q1038" s="340" t="s">
        <v>3087</v>
      </c>
    </row>
    <row r="1039" spans="2:17">
      <c r="B1039" s="337" t="s">
        <v>4151</v>
      </c>
      <c r="C1039" s="337"/>
      <c r="D1039" s="337" t="s">
        <v>2109</v>
      </c>
      <c r="E1039" s="337" t="s">
        <v>3092</v>
      </c>
      <c r="F1039" s="338">
        <v>44688</v>
      </c>
      <c r="G1039" s="339">
        <v>26000</v>
      </c>
      <c r="H1039" s="339">
        <v>25220</v>
      </c>
      <c r="I1039" s="340" t="s">
        <v>3084</v>
      </c>
      <c r="J1039" s="341" t="s">
        <v>3968</v>
      </c>
      <c r="K1039" s="342"/>
      <c r="L1039" s="342"/>
      <c r="M1039" s="342"/>
      <c r="N1039" s="339"/>
      <c r="O1039" s="339">
        <v>1898000</v>
      </c>
      <c r="P1039" s="341" t="s">
        <v>3234</v>
      </c>
      <c r="Q1039" s="340" t="s">
        <v>3087</v>
      </c>
    </row>
    <row r="1040" spans="2:17">
      <c r="B1040" s="337" t="s">
        <v>4152</v>
      </c>
      <c r="C1040" s="337"/>
      <c r="D1040" s="337" t="s">
        <v>2109</v>
      </c>
      <c r="E1040" s="337" t="s">
        <v>3092</v>
      </c>
      <c r="F1040" s="338">
        <v>44688</v>
      </c>
      <c r="G1040" s="339">
        <v>26000</v>
      </c>
      <c r="H1040" s="339">
        <v>25220</v>
      </c>
      <c r="I1040" s="340" t="s">
        <v>3084</v>
      </c>
      <c r="J1040" s="341" t="s">
        <v>3968</v>
      </c>
      <c r="K1040" s="342"/>
      <c r="L1040" s="342"/>
      <c r="M1040" s="342"/>
      <c r="N1040" s="339"/>
      <c r="O1040" s="339">
        <v>1898000</v>
      </c>
      <c r="P1040" s="341" t="s">
        <v>3234</v>
      </c>
      <c r="Q1040" s="340" t="s">
        <v>3087</v>
      </c>
    </row>
    <row r="1041" spans="2:17">
      <c r="B1041" s="337" t="s">
        <v>4153</v>
      </c>
      <c r="C1041" s="337"/>
      <c r="D1041" s="337" t="s">
        <v>2109</v>
      </c>
      <c r="E1041" s="337" t="s">
        <v>3092</v>
      </c>
      <c r="F1041" s="338">
        <v>44688</v>
      </c>
      <c r="G1041" s="339">
        <v>26000</v>
      </c>
      <c r="H1041" s="339">
        <v>25220</v>
      </c>
      <c r="I1041" s="340" t="s">
        <v>3084</v>
      </c>
      <c r="J1041" s="341" t="s">
        <v>3968</v>
      </c>
      <c r="K1041" s="342"/>
      <c r="L1041" s="342"/>
      <c r="M1041" s="342"/>
      <c r="N1041" s="339"/>
      <c r="O1041" s="339">
        <v>1898000</v>
      </c>
      <c r="P1041" s="341" t="s">
        <v>3234</v>
      </c>
      <c r="Q1041" s="340" t="s">
        <v>3087</v>
      </c>
    </row>
    <row r="1042" spans="2:17">
      <c r="B1042" s="337" t="s">
        <v>4154</v>
      </c>
      <c r="C1042" s="337"/>
      <c r="D1042" s="337" t="s">
        <v>2109</v>
      </c>
      <c r="E1042" s="337" t="s">
        <v>3092</v>
      </c>
      <c r="F1042" s="338">
        <v>44688</v>
      </c>
      <c r="G1042" s="339">
        <v>26000</v>
      </c>
      <c r="H1042" s="339">
        <v>25220</v>
      </c>
      <c r="I1042" s="340" t="s">
        <v>3084</v>
      </c>
      <c r="J1042" s="341" t="s">
        <v>3968</v>
      </c>
      <c r="K1042" s="342"/>
      <c r="L1042" s="342"/>
      <c r="M1042" s="342"/>
      <c r="N1042" s="339"/>
      <c r="O1042" s="339">
        <v>1898000</v>
      </c>
      <c r="P1042" s="341" t="s">
        <v>3234</v>
      </c>
      <c r="Q1042" s="340" t="s">
        <v>3087</v>
      </c>
    </row>
    <row r="1043" spans="2:17">
      <c r="B1043" s="337" t="s">
        <v>4155</v>
      </c>
      <c r="C1043" s="337"/>
      <c r="D1043" s="337" t="s">
        <v>2109</v>
      </c>
      <c r="E1043" s="337" t="s">
        <v>3092</v>
      </c>
      <c r="F1043" s="338">
        <v>44688</v>
      </c>
      <c r="G1043" s="339">
        <v>26000</v>
      </c>
      <c r="H1043" s="339">
        <v>25220</v>
      </c>
      <c r="I1043" s="340" t="s">
        <v>3084</v>
      </c>
      <c r="J1043" s="341" t="s">
        <v>3968</v>
      </c>
      <c r="K1043" s="342"/>
      <c r="L1043" s="342"/>
      <c r="M1043" s="342"/>
      <c r="N1043" s="339"/>
      <c r="O1043" s="339">
        <v>1898000</v>
      </c>
      <c r="P1043" s="341" t="s">
        <v>3234</v>
      </c>
      <c r="Q1043" s="340" t="s">
        <v>3087</v>
      </c>
    </row>
    <row r="1044" spans="2:17">
      <c r="B1044" s="337" t="s">
        <v>4156</v>
      </c>
      <c r="C1044" s="337"/>
      <c r="D1044" s="337" t="s">
        <v>2109</v>
      </c>
      <c r="E1044" s="337" t="s">
        <v>3092</v>
      </c>
      <c r="F1044" s="338">
        <v>44688</v>
      </c>
      <c r="G1044" s="339">
        <v>26000</v>
      </c>
      <c r="H1044" s="339">
        <v>25220</v>
      </c>
      <c r="I1044" s="340" t="s">
        <v>3084</v>
      </c>
      <c r="J1044" s="341" t="s">
        <v>3968</v>
      </c>
      <c r="K1044" s="342"/>
      <c r="L1044" s="342"/>
      <c r="M1044" s="342"/>
      <c r="N1044" s="339"/>
      <c r="O1044" s="339">
        <v>1898000</v>
      </c>
      <c r="P1044" s="341" t="s">
        <v>3234</v>
      </c>
      <c r="Q1044" s="340" t="s">
        <v>3087</v>
      </c>
    </row>
    <row r="1045" spans="2:17">
      <c r="B1045" s="337" t="s">
        <v>4157</v>
      </c>
      <c r="C1045" s="337"/>
      <c r="D1045" s="337" t="s">
        <v>2109</v>
      </c>
      <c r="E1045" s="337" t="s">
        <v>3092</v>
      </c>
      <c r="F1045" s="338">
        <v>44688</v>
      </c>
      <c r="G1045" s="339">
        <v>26000</v>
      </c>
      <c r="H1045" s="339">
        <v>25220</v>
      </c>
      <c r="I1045" s="340" t="s">
        <v>3084</v>
      </c>
      <c r="J1045" s="341" t="s">
        <v>3968</v>
      </c>
      <c r="K1045" s="342"/>
      <c r="L1045" s="342"/>
      <c r="M1045" s="342"/>
      <c r="N1045" s="339"/>
      <c r="O1045" s="339">
        <v>1898000</v>
      </c>
      <c r="P1045" s="341" t="s">
        <v>3234</v>
      </c>
      <c r="Q1045" s="340" t="s">
        <v>3087</v>
      </c>
    </row>
    <row r="1046" spans="2:17">
      <c r="B1046" s="337" t="s">
        <v>4158</v>
      </c>
      <c r="C1046" s="337"/>
      <c r="D1046" s="337" t="s">
        <v>2109</v>
      </c>
      <c r="E1046" s="337" t="s">
        <v>3092</v>
      </c>
      <c r="F1046" s="338">
        <v>44688</v>
      </c>
      <c r="G1046" s="339">
        <v>26000</v>
      </c>
      <c r="H1046" s="339">
        <v>25220</v>
      </c>
      <c r="I1046" s="340" t="s">
        <v>3084</v>
      </c>
      <c r="J1046" s="341" t="s">
        <v>3968</v>
      </c>
      <c r="K1046" s="342"/>
      <c r="L1046" s="342"/>
      <c r="M1046" s="342"/>
      <c r="N1046" s="339"/>
      <c r="O1046" s="339">
        <v>1898000</v>
      </c>
      <c r="P1046" s="341" t="s">
        <v>3234</v>
      </c>
      <c r="Q1046" s="340" t="s">
        <v>3087</v>
      </c>
    </row>
    <row r="1047" spans="2:17">
      <c r="B1047" s="337" t="s">
        <v>4159</v>
      </c>
      <c r="C1047" s="337"/>
      <c r="D1047" s="337" t="s">
        <v>2109</v>
      </c>
      <c r="E1047" s="337" t="s">
        <v>3092</v>
      </c>
      <c r="F1047" s="338">
        <v>44688</v>
      </c>
      <c r="G1047" s="339">
        <v>26000</v>
      </c>
      <c r="H1047" s="339">
        <v>25220</v>
      </c>
      <c r="I1047" s="340" t="s">
        <v>3084</v>
      </c>
      <c r="J1047" s="341" t="s">
        <v>3968</v>
      </c>
      <c r="K1047" s="342"/>
      <c r="L1047" s="342"/>
      <c r="M1047" s="342"/>
      <c r="N1047" s="339"/>
      <c r="O1047" s="339">
        <v>1898000</v>
      </c>
      <c r="P1047" s="341" t="s">
        <v>3234</v>
      </c>
      <c r="Q1047" s="340" t="s">
        <v>3087</v>
      </c>
    </row>
    <row r="1048" spans="2:17">
      <c r="B1048" s="337" t="s">
        <v>4160</v>
      </c>
      <c r="C1048" s="337"/>
      <c r="D1048" s="337" t="s">
        <v>2109</v>
      </c>
      <c r="E1048" s="337" t="s">
        <v>3092</v>
      </c>
      <c r="F1048" s="338">
        <v>44688</v>
      </c>
      <c r="G1048" s="339">
        <v>26000</v>
      </c>
      <c r="H1048" s="339">
        <v>25220</v>
      </c>
      <c r="I1048" s="340" t="s">
        <v>3084</v>
      </c>
      <c r="J1048" s="341" t="s">
        <v>3968</v>
      </c>
      <c r="K1048" s="342"/>
      <c r="L1048" s="342"/>
      <c r="M1048" s="342"/>
      <c r="N1048" s="339"/>
      <c r="O1048" s="339">
        <v>1898000</v>
      </c>
      <c r="P1048" s="341" t="s">
        <v>3234</v>
      </c>
      <c r="Q1048" s="340" t="s">
        <v>3087</v>
      </c>
    </row>
    <row r="1049" spans="2:17">
      <c r="B1049" s="337" t="s">
        <v>4161</v>
      </c>
      <c r="C1049" s="337"/>
      <c r="D1049" s="337" t="s">
        <v>2109</v>
      </c>
      <c r="E1049" s="337" t="s">
        <v>3092</v>
      </c>
      <c r="F1049" s="338">
        <v>44688</v>
      </c>
      <c r="G1049" s="339">
        <v>26000</v>
      </c>
      <c r="H1049" s="339">
        <v>25220</v>
      </c>
      <c r="I1049" s="340" t="s">
        <v>3084</v>
      </c>
      <c r="J1049" s="341" t="s">
        <v>3968</v>
      </c>
      <c r="K1049" s="342"/>
      <c r="L1049" s="342"/>
      <c r="M1049" s="342"/>
      <c r="N1049" s="339"/>
      <c r="O1049" s="339">
        <v>1898000</v>
      </c>
      <c r="P1049" s="341" t="s">
        <v>3234</v>
      </c>
      <c r="Q1049" s="340" t="s">
        <v>3087</v>
      </c>
    </row>
    <row r="1050" spans="2:17">
      <c r="B1050" s="337" t="s">
        <v>4162</v>
      </c>
      <c r="C1050" s="337"/>
      <c r="D1050" s="337" t="s">
        <v>2109</v>
      </c>
      <c r="E1050" s="337" t="s">
        <v>3092</v>
      </c>
      <c r="F1050" s="338">
        <v>44688</v>
      </c>
      <c r="G1050" s="339">
        <v>26000</v>
      </c>
      <c r="H1050" s="339">
        <v>25220</v>
      </c>
      <c r="I1050" s="340" t="s">
        <v>3084</v>
      </c>
      <c r="J1050" s="341" t="s">
        <v>3968</v>
      </c>
      <c r="K1050" s="342"/>
      <c r="L1050" s="342"/>
      <c r="M1050" s="342"/>
      <c r="N1050" s="339"/>
      <c r="O1050" s="339">
        <v>1898000</v>
      </c>
      <c r="P1050" s="341" t="s">
        <v>3234</v>
      </c>
      <c r="Q1050" s="340" t="s">
        <v>3087</v>
      </c>
    </row>
    <row r="1051" spans="2:17">
      <c r="B1051" s="337" t="s">
        <v>4163</v>
      </c>
      <c r="C1051" s="337"/>
      <c r="D1051" s="337" t="s">
        <v>2109</v>
      </c>
      <c r="E1051" s="337" t="s">
        <v>3092</v>
      </c>
      <c r="F1051" s="338">
        <v>44688</v>
      </c>
      <c r="G1051" s="339">
        <v>26000</v>
      </c>
      <c r="H1051" s="339">
        <v>25220</v>
      </c>
      <c r="I1051" s="340" t="s">
        <v>3084</v>
      </c>
      <c r="J1051" s="341" t="s">
        <v>3968</v>
      </c>
      <c r="K1051" s="342"/>
      <c r="L1051" s="342"/>
      <c r="M1051" s="342"/>
      <c r="N1051" s="339"/>
      <c r="O1051" s="339">
        <v>1898000</v>
      </c>
      <c r="P1051" s="341" t="s">
        <v>3234</v>
      </c>
      <c r="Q1051" s="340" t="s">
        <v>3087</v>
      </c>
    </row>
    <row r="1052" spans="2:17">
      <c r="B1052" s="337" t="s">
        <v>4164</v>
      </c>
      <c r="C1052" s="337"/>
      <c r="D1052" s="337" t="s">
        <v>2109</v>
      </c>
      <c r="E1052" s="337" t="s">
        <v>3092</v>
      </c>
      <c r="F1052" s="338">
        <v>44688</v>
      </c>
      <c r="G1052" s="339">
        <v>26000</v>
      </c>
      <c r="H1052" s="339">
        <v>25220</v>
      </c>
      <c r="I1052" s="340" t="s">
        <v>3084</v>
      </c>
      <c r="J1052" s="341" t="s">
        <v>3968</v>
      </c>
      <c r="K1052" s="342"/>
      <c r="L1052" s="342"/>
      <c r="M1052" s="342"/>
      <c r="N1052" s="339"/>
      <c r="O1052" s="339">
        <v>1898000</v>
      </c>
      <c r="P1052" s="341" t="s">
        <v>3234</v>
      </c>
      <c r="Q1052" s="340" t="s">
        <v>3087</v>
      </c>
    </row>
    <row r="1053" spans="2:17">
      <c r="B1053" s="337" t="s">
        <v>4165</v>
      </c>
      <c r="C1053" s="337"/>
      <c r="D1053" s="337" t="s">
        <v>2109</v>
      </c>
      <c r="E1053" s="337" t="s">
        <v>3092</v>
      </c>
      <c r="F1053" s="338">
        <v>44688</v>
      </c>
      <c r="G1053" s="339">
        <v>26000</v>
      </c>
      <c r="H1053" s="339">
        <v>25220</v>
      </c>
      <c r="I1053" s="340" t="s">
        <v>3084</v>
      </c>
      <c r="J1053" s="341" t="s">
        <v>3968</v>
      </c>
      <c r="K1053" s="342"/>
      <c r="L1053" s="342"/>
      <c r="M1053" s="342"/>
      <c r="N1053" s="339"/>
      <c r="O1053" s="339">
        <v>1898000</v>
      </c>
      <c r="P1053" s="341" t="s">
        <v>3234</v>
      </c>
      <c r="Q1053" s="340" t="s">
        <v>3087</v>
      </c>
    </row>
    <row r="1054" spans="2:17">
      <c r="B1054" s="337" t="s">
        <v>4166</v>
      </c>
      <c r="C1054" s="337"/>
      <c r="D1054" s="337" t="s">
        <v>2109</v>
      </c>
      <c r="E1054" s="337" t="s">
        <v>3092</v>
      </c>
      <c r="F1054" s="338">
        <v>44688</v>
      </c>
      <c r="G1054" s="339">
        <v>26000</v>
      </c>
      <c r="H1054" s="339">
        <v>25220</v>
      </c>
      <c r="I1054" s="340" t="s">
        <v>3084</v>
      </c>
      <c r="J1054" s="341" t="s">
        <v>3968</v>
      </c>
      <c r="K1054" s="342"/>
      <c r="L1054" s="342"/>
      <c r="M1054" s="342"/>
      <c r="N1054" s="339"/>
      <c r="O1054" s="339">
        <v>1898000</v>
      </c>
      <c r="P1054" s="341" t="s">
        <v>3234</v>
      </c>
      <c r="Q1054" s="340" t="s">
        <v>3087</v>
      </c>
    </row>
    <row r="1055" spans="2:17">
      <c r="B1055" s="337" t="s">
        <v>4167</v>
      </c>
      <c r="C1055" s="337"/>
      <c r="D1055" s="337" t="s">
        <v>2109</v>
      </c>
      <c r="E1055" s="337" t="s">
        <v>3092</v>
      </c>
      <c r="F1055" s="338">
        <v>44688</v>
      </c>
      <c r="G1055" s="339">
        <v>26000</v>
      </c>
      <c r="H1055" s="339">
        <v>25220</v>
      </c>
      <c r="I1055" s="340" t="s">
        <v>3084</v>
      </c>
      <c r="J1055" s="341" t="s">
        <v>3968</v>
      </c>
      <c r="K1055" s="342"/>
      <c r="L1055" s="342"/>
      <c r="M1055" s="342"/>
      <c r="N1055" s="339"/>
      <c r="O1055" s="339">
        <v>1898000</v>
      </c>
      <c r="P1055" s="341" t="s">
        <v>3234</v>
      </c>
      <c r="Q1055" s="340" t="s">
        <v>3087</v>
      </c>
    </row>
    <row r="1056" spans="2:17">
      <c r="B1056" s="337" t="s">
        <v>4168</v>
      </c>
      <c r="C1056" s="337"/>
      <c r="D1056" s="337" t="s">
        <v>2109</v>
      </c>
      <c r="E1056" s="337" t="s">
        <v>3092</v>
      </c>
      <c r="F1056" s="338">
        <v>44688</v>
      </c>
      <c r="G1056" s="339">
        <v>26000</v>
      </c>
      <c r="H1056" s="339">
        <v>25220</v>
      </c>
      <c r="I1056" s="340" t="s">
        <v>3084</v>
      </c>
      <c r="J1056" s="341" t="s">
        <v>3968</v>
      </c>
      <c r="K1056" s="342"/>
      <c r="L1056" s="342"/>
      <c r="M1056" s="342"/>
      <c r="N1056" s="339"/>
      <c r="O1056" s="339">
        <v>1898000</v>
      </c>
      <c r="P1056" s="341" t="s">
        <v>3234</v>
      </c>
      <c r="Q1056" s="340" t="s">
        <v>3087</v>
      </c>
    </row>
    <row r="1057" spans="2:17">
      <c r="B1057" s="337" t="s">
        <v>4169</v>
      </c>
      <c r="C1057" s="337"/>
      <c r="D1057" s="337" t="s">
        <v>2109</v>
      </c>
      <c r="E1057" s="337" t="s">
        <v>3092</v>
      </c>
      <c r="F1057" s="338">
        <v>44688</v>
      </c>
      <c r="G1057" s="339">
        <v>26000</v>
      </c>
      <c r="H1057" s="339">
        <v>25220</v>
      </c>
      <c r="I1057" s="340" t="s">
        <v>3084</v>
      </c>
      <c r="J1057" s="341" t="s">
        <v>3968</v>
      </c>
      <c r="K1057" s="342"/>
      <c r="L1057" s="342"/>
      <c r="M1057" s="342"/>
      <c r="N1057" s="339"/>
      <c r="O1057" s="339">
        <v>1898000</v>
      </c>
      <c r="P1057" s="341" t="s">
        <v>3234</v>
      </c>
      <c r="Q1057" s="340" t="s">
        <v>3087</v>
      </c>
    </row>
    <row r="1058" spans="2:17">
      <c r="B1058" s="337" t="s">
        <v>4170</v>
      </c>
      <c r="C1058" s="337"/>
      <c r="D1058" s="337" t="s">
        <v>2109</v>
      </c>
      <c r="E1058" s="337" t="s">
        <v>3092</v>
      </c>
      <c r="F1058" s="338">
        <v>44688</v>
      </c>
      <c r="G1058" s="339">
        <v>26000</v>
      </c>
      <c r="H1058" s="339">
        <v>25220</v>
      </c>
      <c r="I1058" s="340" t="s">
        <v>3084</v>
      </c>
      <c r="J1058" s="341" t="s">
        <v>3968</v>
      </c>
      <c r="K1058" s="342"/>
      <c r="L1058" s="342"/>
      <c r="M1058" s="342"/>
      <c r="N1058" s="339"/>
      <c r="O1058" s="339">
        <v>1898000</v>
      </c>
      <c r="P1058" s="341" t="s">
        <v>3234</v>
      </c>
      <c r="Q1058" s="340" t="s">
        <v>3087</v>
      </c>
    </row>
    <row r="1059" spans="2:17">
      <c r="B1059" s="337" t="s">
        <v>4171</v>
      </c>
      <c r="C1059" s="337"/>
      <c r="D1059" s="337" t="s">
        <v>2109</v>
      </c>
      <c r="E1059" s="337" t="s">
        <v>3092</v>
      </c>
      <c r="F1059" s="338">
        <v>44688</v>
      </c>
      <c r="G1059" s="339">
        <v>26000</v>
      </c>
      <c r="H1059" s="339">
        <v>25220</v>
      </c>
      <c r="I1059" s="340" t="s">
        <v>3084</v>
      </c>
      <c r="J1059" s="341" t="s">
        <v>3968</v>
      </c>
      <c r="K1059" s="342"/>
      <c r="L1059" s="342"/>
      <c r="M1059" s="342"/>
      <c r="N1059" s="339"/>
      <c r="O1059" s="339">
        <v>1898000</v>
      </c>
      <c r="P1059" s="341" t="s">
        <v>3234</v>
      </c>
      <c r="Q1059" s="340" t="s">
        <v>3087</v>
      </c>
    </row>
    <row r="1060" spans="2:17">
      <c r="B1060" s="337" t="s">
        <v>4172</v>
      </c>
      <c r="C1060" s="337"/>
      <c r="D1060" s="337" t="s">
        <v>2109</v>
      </c>
      <c r="E1060" s="337" t="s">
        <v>3092</v>
      </c>
      <c r="F1060" s="338">
        <v>44688</v>
      </c>
      <c r="G1060" s="339">
        <v>26000</v>
      </c>
      <c r="H1060" s="339">
        <v>25220</v>
      </c>
      <c r="I1060" s="340" t="s">
        <v>3084</v>
      </c>
      <c r="J1060" s="341" t="s">
        <v>3968</v>
      </c>
      <c r="K1060" s="342"/>
      <c r="L1060" s="342"/>
      <c r="M1060" s="342"/>
      <c r="N1060" s="339"/>
      <c r="O1060" s="339">
        <v>1898000</v>
      </c>
      <c r="P1060" s="341" t="s">
        <v>3234</v>
      </c>
      <c r="Q1060" s="340" t="s">
        <v>3087</v>
      </c>
    </row>
    <row r="1061" spans="2:17">
      <c r="B1061" s="337" t="s">
        <v>4173</v>
      </c>
      <c r="C1061" s="337"/>
      <c r="D1061" s="337" t="s">
        <v>2109</v>
      </c>
      <c r="E1061" s="337" t="s">
        <v>3092</v>
      </c>
      <c r="F1061" s="338">
        <v>44688</v>
      </c>
      <c r="G1061" s="339">
        <v>26000</v>
      </c>
      <c r="H1061" s="339">
        <v>25220</v>
      </c>
      <c r="I1061" s="340" t="s">
        <v>3084</v>
      </c>
      <c r="J1061" s="341" t="s">
        <v>3968</v>
      </c>
      <c r="K1061" s="342"/>
      <c r="L1061" s="342"/>
      <c r="M1061" s="342"/>
      <c r="N1061" s="339"/>
      <c r="O1061" s="339">
        <v>1898000</v>
      </c>
      <c r="P1061" s="341" t="s">
        <v>3234</v>
      </c>
      <c r="Q1061" s="340" t="s">
        <v>3087</v>
      </c>
    </row>
    <row r="1062" spans="2:17">
      <c r="B1062" s="337" t="s">
        <v>4174</v>
      </c>
      <c r="C1062" s="337"/>
      <c r="D1062" s="337" t="s">
        <v>2109</v>
      </c>
      <c r="E1062" s="337" t="s">
        <v>3092</v>
      </c>
      <c r="F1062" s="338">
        <v>44688</v>
      </c>
      <c r="G1062" s="339">
        <v>26000</v>
      </c>
      <c r="H1062" s="339">
        <v>25220</v>
      </c>
      <c r="I1062" s="340" t="s">
        <v>3084</v>
      </c>
      <c r="J1062" s="341" t="s">
        <v>3968</v>
      </c>
      <c r="K1062" s="342"/>
      <c r="L1062" s="342"/>
      <c r="M1062" s="342"/>
      <c r="N1062" s="339"/>
      <c r="O1062" s="339">
        <v>1898000</v>
      </c>
      <c r="P1062" s="341" t="s">
        <v>3234</v>
      </c>
      <c r="Q1062" s="340" t="s">
        <v>3087</v>
      </c>
    </row>
    <row r="1063" spans="2:17">
      <c r="B1063" s="337" t="s">
        <v>4175</v>
      </c>
      <c r="C1063" s="337"/>
      <c r="D1063" s="337" t="s">
        <v>2109</v>
      </c>
      <c r="E1063" s="337" t="s">
        <v>3092</v>
      </c>
      <c r="F1063" s="338">
        <v>44688</v>
      </c>
      <c r="G1063" s="339">
        <v>26000</v>
      </c>
      <c r="H1063" s="339">
        <v>25220</v>
      </c>
      <c r="I1063" s="340" t="s">
        <v>3084</v>
      </c>
      <c r="J1063" s="341" t="s">
        <v>3968</v>
      </c>
      <c r="K1063" s="342"/>
      <c r="L1063" s="342"/>
      <c r="M1063" s="342"/>
      <c r="N1063" s="339"/>
      <c r="O1063" s="339">
        <v>1898000</v>
      </c>
      <c r="P1063" s="341" t="s">
        <v>3234</v>
      </c>
      <c r="Q1063" s="340" t="s">
        <v>3087</v>
      </c>
    </row>
    <row r="1064" spans="2:17">
      <c r="B1064" s="337" t="s">
        <v>4176</v>
      </c>
      <c r="C1064" s="337"/>
      <c r="D1064" s="337" t="s">
        <v>2109</v>
      </c>
      <c r="E1064" s="337" t="s">
        <v>3092</v>
      </c>
      <c r="F1064" s="338">
        <v>44688</v>
      </c>
      <c r="G1064" s="339">
        <v>26000</v>
      </c>
      <c r="H1064" s="339">
        <v>25220</v>
      </c>
      <c r="I1064" s="340" t="s">
        <v>3084</v>
      </c>
      <c r="J1064" s="341" t="s">
        <v>3968</v>
      </c>
      <c r="K1064" s="342"/>
      <c r="L1064" s="342"/>
      <c r="M1064" s="342"/>
      <c r="N1064" s="339"/>
      <c r="O1064" s="339">
        <v>1898000</v>
      </c>
      <c r="P1064" s="341" t="s">
        <v>3234</v>
      </c>
      <c r="Q1064" s="340" t="s">
        <v>3087</v>
      </c>
    </row>
    <row r="1065" spans="2:17">
      <c r="B1065" s="337" t="s">
        <v>4177</v>
      </c>
      <c r="C1065" s="337"/>
      <c r="D1065" s="337" t="s">
        <v>2109</v>
      </c>
      <c r="E1065" s="337" t="s">
        <v>3092</v>
      </c>
      <c r="F1065" s="338">
        <v>44688</v>
      </c>
      <c r="G1065" s="339">
        <v>26000</v>
      </c>
      <c r="H1065" s="339">
        <v>25220</v>
      </c>
      <c r="I1065" s="340" t="s">
        <v>3084</v>
      </c>
      <c r="J1065" s="341" t="s">
        <v>3968</v>
      </c>
      <c r="K1065" s="342"/>
      <c r="L1065" s="342"/>
      <c r="M1065" s="342"/>
      <c r="N1065" s="339"/>
      <c r="O1065" s="339">
        <v>1898000</v>
      </c>
      <c r="P1065" s="341" t="s">
        <v>3234</v>
      </c>
      <c r="Q1065" s="340" t="s">
        <v>3087</v>
      </c>
    </row>
    <row r="1066" spans="2:17">
      <c r="B1066" s="337" t="s">
        <v>4178</v>
      </c>
      <c r="C1066" s="337"/>
      <c r="D1066" s="337" t="s">
        <v>2109</v>
      </c>
      <c r="E1066" s="337" t="s">
        <v>3092</v>
      </c>
      <c r="F1066" s="338">
        <v>44688</v>
      </c>
      <c r="G1066" s="339">
        <v>26000</v>
      </c>
      <c r="H1066" s="339">
        <v>25220</v>
      </c>
      <c r="I1066" s="340" t="s">
        <v>3084</v>
      </c>
      <c r="J1066" s="341" t="s">
        <v>3968</v>
      </c>
      <c r="K1066" s="342"/>
      <c r="L1066" s="342"/>
      <c r="M1066" s="342"/>
      <c r="N1066" s="339"/>
      <c r="O1066" s="339">
        <v>1898000</v>
      </c>
      <c r="P1066" s="341" t="s">
        <v>3234</v>
      </c>
      <c r="Q1066" s="340" t="s">
        <v>3087</v>
      </c>
    </row>
    <row r="1067" spans="2:17">
      <c r="B1067" s="337" t="s">
        <v>4179</v>
      </c>
      <c r="C1067" s="337"/>
      <c r="D1067" s="337" t="s">
        <v>2109</v>
      </c>
      <c r="E1067" s="337" t="s">
        <v>3092</v>
      </c>
      <c r="F1067" s="338">
        <v>44688</v>
      </c>
      <c r="G1067" s="339">
        <v>26000</v>
      </c>
      <c r="H1067" s="339">
        <v>25220</v>
      </c>
      <c r="I1067" s="340" t="s">
        <v>3084</v>
      </c>
      <c r="J1067" s="341" t="s">
        <v>3968</v>
      </c>
      <c r="K1067" s="342"/>
      <c r="L1067" s="342"/>
      <c r="M1067" s="342"/>
      <c r="N1067" s="339"/>
      <c r="O1067" s="339">
        <v>1898000</v>
      </c>
      <c r="P1067" s="341" t="s">
        <v>3234</v>
      </c>
      <c r="Q1067" s="340" t="s">
        <v>3087</v>
      </c>
    </row>
    <row r="1068" spans="2:17">
      <c r="B1068" s="337" t="s">
        <v>4180</v>
      </c>
      <c r="C1068" s="337"/>
      <c r="D1068" s="337" t="s">
        <v>2109</v>
      </c>
      <c r="E1068" s="337" t="s">
        <v>3092</v>
      </c>
      <c r="F1068" s="338">
        <v>44691</v>
      </c>
      <c r="G1068" s="339">
        <v>30000</v>
      </c>
      <c r="H1068" s="339">
        <v>29100</v>
      </c>
      <c r="I1068" s="340" t="s">
        <v>3084</v>
      </c>
      <c r="J1068" s="341" t="s">
        <v>3968</v>
      </c>
      <c r="K1068" s="342"/>
      <c r="L1068" s="342"/>
      <c r="M1068" s="342"/>
      <c r="N1068" s="339"/>
      <c r="O1068" s="339">
        <v>2190000</v>
      </c>
      <c r="P1068" s="341" t="s">
        <v>4181</v>
      </c>
      <c r="Q1068" s="340" t="s">
        <v>3087</v>
      </c>
    </row>
    <row r="1069" spans="2:17">
      <c r="B1069" s="337" t="s">
        <v>4182</v>
      </c>
      <c r="C1069" s="337"/>
      <c r="D1069" s="337" t="s">
        <v>2109</v>
      </c>
      <c r="E1069" s="337" t="s">
        <v>3092</v>
      </c>
      <c r="F1069" s="338">
        <v>44691</v>
      </c>
      <c r="G1069" s="339">
        <v>30000</v>
      </c>
      <c r="H1069" s="339">
        <v>29100</v>
      </c>
      <c r="I1069" s="340" t="s">
        <v>3084</v>
      </c>
      <c r="J1069" s="341" t="s">
        <v>3968</v>
      </c>
      <c r="K1069" s="342"/>
      <c r="L1069" s="342"/>
      <c r="M1069" s="342"/>
      <c r="N1069" s="339"/>
      <c r="O1069" s="339">
        <v>2190000</v>
      </c>
      <c r="P1069" s="341" t="s">
        <v>4181</v>
      </c>
      <c r="Q1069" s="340" t="s">
        <v>3087</v>
      </c>
    </row>
    <row r="1070" spans="2:17">
      <c r="B1070" s="337" t="s">
        <v>4183</v>
      </c>
      <c r="C1070" s="337"/>
      <c r="D1070" s="337" t="s">
        <v>2109</v>
      </c>
      <c r="E1070" s="337" t="s">
        <v>3092</v>
      </c>
      <c r="F1070" s="338">
        <v>44691</v>
      </c>
      <c r="G1070" s="339">
        <v>30000</v>
      </c>
      <c r="H1070" s="339">
        <v>29100</v>
      </c>
      <c r="I1070" s="340" t="s">
        <v>3084</v>
      </c>
      <c r="J1070" s="341" t="s">
        <v>3968</v>
      </c>
      <c r="K1070" s="342"/>
      <c r="L1070" s="342"/>
      <c r="M1070" s="342"/>
      <c r="N1070" s="339"/>
      <c r="O1070" s="339">
        <v>2190000</v>
      </c>
      <c r="P1070" s="341" t="s">
        <v>4181</v>
      </c>
      <c r="Q1070" s="340" t="s">
        <v>3087</v>
      </c>
    </row>
    <row r="1071" spans="2:17">
      <c r="B1071" s="337" t="s">
        <v>4184</v>
      </c>
      <c r="C1071" s="337"/>
      <c r="D1071" s="337" t="s">
        <v>2109</v>
      </c>
      <c r="E1071" s="337" t="s">
        <v>3092</v>
      </c>
      <c r="F1071" s="338">
        <v>44691</v>
      </c>
      <c r="G1071" s="339">
        <v>30000</v>
      </c>
      <c r="H1071" s="339">
        <v>29100</v>
      </c>
      <c r="I1071" s="340" t="s">
        <v>3084</v>
      </c>
      <c r="J1071" s="341" t="s">
        <v>3968</v>
      </c>
      <c r="K1071" s="342"/>
      <c r="L1071" s="342"/>
      <c r="M1071" s="342"/>
      <c r="N1071" s="339"/>
      <c r="O1071" s="339">
        <v>2190000</v>
      </c>
      <c r="P1071" s="341" t="s">
        <v>4181</v>
      </c>
      <c r="Q1071" s="340" t="s">
        <v>3087</v>
      </c>
    </row>
    <row r="1072" spans="2:17">
      <c r="B1072" s="337" t="s">
        <v>4185</v>
      </c>
      <c r="C1072" s="337"/>
      <c r="D1072" s="337" t="s">
        <v>2109</v>
      </c>
      <c r="E1072" s="337" t="s">
        <v>3092</v>
      </c>
      <c r="F1072" s="338">
        <v>44691</v>
      </c>
      <c r="G1072" s="339">
        <v>30000</v>
      </c>
      <c r="H1072" s="339">
        <v>29100</v>
      </c>
      <c r="I1072" s="340" t="s">
        <v>3084</v>
      </c>
      <c r="J1072" s="341" t="s">
        <v>3968</v>
      </c>
      <c r="K1072" s="342"/>
      <c r="L1072" s="342"/>
      <c r="M1072" s="342"/>
      <c r="N1072" s="339"/>
      <c r="O1072" s="339">
        <v>2190000</v>
      </c>
      <c r="P1072" s="341" t="s">
        <v>4181</v>
      </c>
      <c r="Q1072" s="340" t="s">
        <v>3087</v>
      </c>
    </row>
    <row r="1073" spans="2:17">
      <c r="B1073" s="337" t="s">
        <v>4186</v>
      </c>
      <c r="C1073" s="337"/>
      <c r="D1073" s="337" t="s">
        <v>2109</v>
      </c>
      <c r="E1073" s="337" t="s">
        <v>3092</v>
      </c>
      <c r="F1073" s="338">
        <v>44691</v>
      </c>
      <c r="G1073" s="339">
        <v>30000</v>
      </c>
      <c r="H1073" s="339">
        <v>29100</v>
      </c>
      <c r="I1073" s="340" t="s">
        <v>3084</v>
      </c>
      <c r="J1073" s="341" t="s">
        <v>3968</v>
      </c>
      <c r="K1073" s="342"/>
      <c r="L1073" s="342"/>
      <c r="M1073" s="342"/>
      <c r="N1073" s="339"/>
      <c r="O1073" s="339">
        <v>2190000</v>
      </c>
      <c r="P1073" s="341" t="s">
        <v>4181</v>
      </c>
      <c r="Q1073" s="340" t="s">
        <v>3087</v>
      </c>
    </row>
    <row r="1074" spans="2:17">
      <c r="B1074" s="337" t="s">
        <v>4187</v>
      </c>
      <c r="C1074" s="337"/>
      <c r="D1074" s="337" t="s">
        <v>2109</v>
      </c>
      <c r="E1074" s="337" t="s">
        <v>3092</v>
      </c>
      <c r="F1074" s="338">
        <v>44691</v>
      </c>
      <c r="G1074" s="339">
        <v>30000</v>
      </c>
      <c r="H1074" s="339">
        <v>29100</v>
      </c>
      <c r="I1074" s="340" t="s">
        <v>3084</v>
      </c>
      <c r="J1074" s="341" t="s">
        <v>3968</v>
      </c>
      <c r="K1074" s="342"/>
      <c r="L1074" s="342"/>
      <c r="M1074" s="342"/>
      <c r="N1074" s="339"/>
      <c r="O1074" s="339">
        <v>2190000</v>
      </c>
      <c r="P1074" s="341" t="s">
        <v>4181</v>
      </c>
      <c r="Q1074" s="340" t="s">
        <v>3087</v>
      </c>
    </row>
    <row r="1075" spans="2:17">
      <c r="B1075" s="337" t="s">
        <v>4188</v>
      </c>
      <c r="C1075" s="337"/>
      <c r="D1075" s="337" t="s">
        <v>2109</v>
      </c>
      <c r="E1075" s="337" t="s">
        <v>3092</v>
      </c>
      <c r="F1075" s="338">
        <v>44691</v>
      </c>
      <c r="G1075" s="339">
        <v>30000</v>
      </c>
      <c r="H1075" s="339">
        <v>29100</v>
      </c>
      <c r="I1075" s="340" t="s">
        <v>3084</v>
      </c>
      <c r="J1075" s="341" t="s">
        <v>3968</v>
      </c>
      <c r="K1075" s="342"/>
      <c r="L1075" s="342"/>
      <c r="M1075" s="342"/>
      <c r="N1075" s="339"/>
      <c r="O1075" s="339">
        <v>2190000</v>
      </c>
      <c r="P1075" s="341" t="s">
        <v>4181</v>
      </c>
      <c r="Q1075" s="340" t="s">
        <v>3087</v>
      </c>
    </row>
    <row r="1076" spans="2:17">
      <c r="B1076" s="337" t="s">
        <v>4189</v>
      </c>
      <c r="C1076" s="337"/>
      <c r="D1076" s="337" t="s">
        <v>2109</v>
      </c>
      <c r="E1076" s="337" t="s">
        <v>3092</v>
      </c>
      <c r="F1076" s="338">
        <v>44691</v>
      </c>
      <c r="G1076" s="339">
        <v>30000</v>
      </c>
      <c r="H1076" s="339">
        <v>29100</v>
      </c>
      <c r="I1076" s="340" t="s">
        <v>3084</v>
      </c>
      <c r="J1076" s="341" t="s">
        <v>3968</v>
      </c>
      <c r="K1076" s="342"/>
      <c r="L1076" s="342"/>
      <c r="M1076" s="342"/>
      <c r="N1076" s="339"/>
      <c r="O1076" s="339">
        <v>2190000</v>
      </c>
      <c r="P1076" s="341" t="s">
        <v>4181</v>
      </c>
      <c r="Q1076" s="340" t="s">
        <v>3087</v>
      </c>
    </row>
    <row r="1077" spans="2:17">
      <c r="B1077" s="337" t="s">
        <v>4190</v>
      </c>
      <c r="C1077" s="337"/>
      <c r="D1077" s="337" t="s">
        <v>2109</v>
      </c>
      <c r="E1077" s="337" t="s">
        <v>3092</v>
      </c>
      <c r="F1077" s="338">
        <v>44691</v>
      </c>
      <c r="G1077" s="339">
        <v>30000</v>
      </c>
      <c r="H1077" s="339">
        <v>29100</v>
      </c>
      <c r="I1077" s="340" t="s">
        <v>3084</v>
      </c>
      <c r="J1077" s="341" t="s">
        <v>3968</v>
      </c>
      <c r="K1077" s="342"/>
      <c r="L1077" s="342"/>
      <c r="M1077" s="342"/>
      <c r="N1077" s="339"/>
      <c r="O1077" s="339">
        <v>2190000</v>
      </c>
      <c r="P1077" s="341" t="s">
        <v>4181</v>
      </c>
      <c r="Q1077" s="340" t="s">
        <v>3087</v>
      </c>
    </row>
    <row r="1078" spans="2:17">
      <c r="B1078" s="337" t="s">
        <v>4191</v>
      </c>
      <c r="C1078" s="337"/>
      <c r="D1078" s="337" t="s">
        <v>2109</v>
      </c>
      <c r="E1078" s="337" t="s">
        <v>3092</v>
      </c>
      <c r="F1078" s="338">
        <v>44692</v>
      </c>
      <c r="G1078" s="339">
        <v>30000</v>
      </c>
      <c r="H1078" s="339">
        <v>29100</v>
      </c>
      <c r="I1078" s="340" t="s">
        <v>3084</v>
      </c>
      <c r="J1078" s="341" t="s">
        <v>3968</v>
      </c>
      <c r="K1078" s="342"/>
      <c r="L1078" s="342"/>
      <c r="M1078" s="342"/>
      <c r="N1078" s="339"/>
      <c r="O1078" s="339">
        <v>2190000</v>
      </c>
      <c r="P1078" s="341" t="s">
        <v>4192</v>
      </c>
      <c r="Q1078" s="340" t="s">
        <v>3087</v>
      </c>
    </row>
    <row r="1079" spans="2:17">
      <c r="B1079" s="337" t="s">
        <v>4193</v>
      </c>
      <c r="C1079" s="337"/>
      <c r="D1079" s="337" t="s">
        <v>2109</v>
      </c>
      <c r="E1079" s="337" t="s">
        <v>3092</v>
      </c>
      <c r="F1079" s="338">
        <v>44692</v>
      </c>
      <c r="G1079" s="339">
        <v>30000</v>
      </c>
      <c r="H1079" s="339">
        <v>29100</v>
      </c>
      <c r="I1079" s="340" t="s">
        <v>3084</v>
      </c>
      <c r="J1079" s="341" t="s">
        <v>3968</v>
      </c>
      <c r="K1079" s="342"/>
      <c r="L1079" s="342"/>
      <c r="M1079" s="342"/>
      <c r="N1079" s="339"/>
      <c r="O1079" s="339">
        <v>2190000</v>
      </c>
      <c r="P1079" s="341" t="s">
        <v>4192</v>
      </c>
      <c r="Q1079" s="340" t="s">
        <v>3087</v>
      </c>
    </row>
    <row r="1080" spans="2:17">
      <c r="B1080" s="337" t="s">
        <v>4194</v>
      </c>
      <c r="C1080" s="337"/>
      <c r="D1080" s="337" t="s">
        <v>2109</v>
      </c>
      <c r="E1080" s="337" t="s">
        <v>3092</v>
      </c>
      <c r="F1080" s="338">
        <v>44692</v>
      </c>
      <c r="G1080" s="339">
        <v>30000</v>
      </c>
      <c r="H1080" s="339">
        <v>29100</v>
      </c>
      <c r="I1080" s="340" t="s">
        <v>3084</v>
      </c>
      <c r="J1080" s="341" t="s">
        <v>3968</v>
      </c>
      <c r="K1080" s="342"/>
      <c r="L1080" s="342"/>
      <c r="M1080" s="342"/>
      <c r="N1080" s="339"/>
      <c r="O1080" s="339">
        <v>2190000</v>
      </c>
      <c r="P1080" s="341" t="s">
        <v>4192</v>
      </c>
      <c r="Q1080" s="340" t="s">
        <v>3087</v>
      </c>
    </row>
    <row r="1081" spans="2:17">
      <c r="B1081" s="337" t="s">
        <v>4195</v>
      </c>
      <c r="C1081" s="337"/>
      <c r="D1081" s="337" t="s">
        <v>2109</v>
      </c>
      <c r="E1081" s="337" t="s">
        <v>3092</v>
      </c>
      <c r="F1081" s="338">
        <v>44692</v>
      </c>
      <c r="G1081" s="339">
        <v>30000</v>
      </c>
      <c r="H1081" s="339">
        <v>29100</v>
      </c>
      <c r="I1081" s="340" t="s">
        <v>3084</v>
      </c>
      <c r="J1081" s="341" t="s">
        <v>3968</v>
      </c>
      <c r="K1081" s="342"/>
      <c r="L1081" s="342"/>
      <c r="M1081" s="342"/>
      <c r="N1081" s="339"/>
      <c r="O1081" s="339">
        <v>2190000</v>
      </c>
      <c r="P1081" s="341" t="s">
        <v>4192</v>
      </c>
      <c r="Q1081" s="340" t="s">
        <v>3087</v>
      </c>
    </row>
    <row r="1082" spans="2:17">
      <c r="B1082" s="337" t="s">
        <v>4196</v>
      </c>
      <c r="C1082" s="337"/>
      <c r="D1082" s="337" t="s">
        <v>2109</v>
      </c>
      <c r="E1082" s="337" t="s">
        <v>3092</v>
      </c>
      <c r="F1082" s="338">
        <v>44711</v>
      </c>
      <c r="G1082" s="339">
        <v>28000</v>
      </c>
      <c r="H1082" s="339">
        <v>27160</v>
      </c>
      <c r="I1082" s="340" t="s">
        <v>3084</v>
      </c>
      <c r="J1082" s="341" t="s">
        <v>3968</v>
      </c>
      <c r="K1082" s="342"/>
      <c r="L1082" s="342"/>
      <c r="M1082" s="342"/>
      <c r="N1082" s="339"/>
      <c r="O1082" s="339">
        <v>2044000</v>
      </c>
      <c r="P1082" s="341" t="s">
        <v>3229</v>
      </c>
      <c r="Q1082" s="340" t="s">
        <v>3087</v>
      </c>
    </row>
    <row r="1083" spans="2:17">
      <c r="B1083" s="337" t="s">
        <v>4197</v>
      </c>
      <c r="C1083" s="337"/>
      <c r="D1083" s="337" t="s">
        <v>2109</v>
      </c>
      <c r="E1083" s="337" t="s">
        <v>3092</v>
      </c>
      <c r="F1083" s="338">
        <v>44711</v>
      </c>
      <c r="G1083" s="339">
        <v>28000</v>
      </c>
      <c r="H1083" s="339">
        <v>27160</v>
      </c>
      <c r="I1083" s="340" t="s">
        <v>3084</v>
      </c>
      <c r="J1083" s="341" t="s">
        <v>3968</v>
      </c>
      <c r="K1083" s="342"/>
      <c r="L1083" s="342"/>
      <c r="M1083" s="342"/>
      <c r="N1083" s="339"/>
      <c r="O1083" s="339">
        <v>2044000</v>
      </c>
      <c r="P1083" s="341" t="s">
        <v>3229</v>
      </c>
      <c r="Q1083" s="340" t="s">
        <v>3087</v>
      </c>
    </row>
    <row r="1084" spans="2:17">
      <c r="B1084" s="337" t="s">
        <v>4198</v>
      </c>
      <c r="C1084" s="337"/>
      <c r="D1084" s="337" t="s">
        <v>2109</v>
      </c>
      <c r="E1084" s="337" t="s">
        <v>3092</v>
      </c>
      <c r="F1084" s="338">
        <v>44711</v>
      </c>
      <c r="G1084" s="339">
        <v>28000</v>
      </c>
      <c r="H1084" s="339">
        <v>27160</v>
      </c>
      <c r="I1084" s="340" t="s">
        <v>3084</v>
      </c>
      <c r="J1084" s="341" t="s">
        <v>3968</v>
      </c>
      <c r="K1084" s="342"/>
      <c r="L1084" s="342"/>
      <c r="M1084" s="342"/>
      <c r="N1084" s="339"/>
      <c r="O1084" s="339">
        <v>2044000</v>
      </c>
      <c r="P1084" s="341" t="s">
        <v>3229</v>
      </c>
      <c r="Q1084" s="340" t="s">
        <v>3087</v>
      </c>
    </row>
    <row r="1085" spans="2:17">
      <c r="B1085" s="337" t="s">
        <v>4199</v>
      </c>
      <c r="C1085" s="337"/>
      <c r="D1085" s="337" t="s">
        <v>2109</v>
      </c>
      <c r="E1085" s="337" t="s">
        <v>3092</v>
      </c>
      <c r="F1085" s="338">
        <v>44711</v>
      </c>
      <c r="G1085" s="339">
        <v>28000</v>
      </c>
      <c r="H1085" s="339">
        <v>27160</v>
      </c>
      <c r="I1085" s="340" t="s">
        <v>3084</v>
      </c>
      <c r="J1085" s="341" t="s">
        <v>3968</v>
      </c>
      <c r="K1085" s="342"/>
      <c r="L1085" s="342"/>
      <c r="M1085" s="342"/>
      <c r="N1085" s="339"/>
      <c r="O1085" s="339">
        <v>2044000</v>
      </c>
      <c r="P1085" s="341" t="s">
        <v>3229</v>
      </c>
      <c r="Q1085" s="340" t="s">
        <v>3087</v>
      </c>
    </row>
    <row r="1086" spans="2:17">
      <c r="B1086" s="337" t="s">
        <v>4200</v>
      </c>
      <c r="C1086" s="337"/>
      <c r="D1086" s="337" t="s">
        <v>2109</v>
      </c>
      <c r="E1086" s="337" t="s">
        <v>3092</v>
      </c>
      <c r="F1086" s="338">
        <v>44711</v>
      </c>
      <c r="G1086" s="339">
        <v>28000</v>
      </c>
      <c r="H1086" s="339">
        <v>27160</v>
      </c>
      <c r="I1086" s="340" t="s">
        <v>3084</v>
      </c>
      <c r="J1086" s="341" t="s">
        <v>3968</v>
      </c>
      <c r="K1086" s="342"/>
      <c r="L1086" s="342"/>
      <c r="M1086" s="342"/>
      <c r="N1086" s="339"/>
      <c r="O1086" s="339">
        <v>2044000</v>
      </c>
      <c r="P1086" s="341" t="s">
        <v>3229</v>
      </c>
      <c r="Q1086" s="340" t="s">
        <v>3087</v>
      </c>
    </row>
    <row r="1087" spans="2:17">
      <c r="B1087" s="337" t="s">
        <v>4201</v>
      </c>
      <c r="C1087" s="337"/>
      <c r="D1087" s="337" t="s">
        <v>2109</v>
      </c>
      <c r="E1087" s="337" t="s">
        <v>3092</v>
      </c>
      <c r="F1087" s="338">
        <v>44711</v>
      </c>
      <c r="G1087" s="339">
        <v>28000</v>
      </c>
      <c r="H1087" s="339">
        <v>27160</v>
      </c>
      <c r="I1087" s="340" t="s">
        <v>3084</v>
      </c>
      <c r="J1087" s="341" t="s">
        <v>3968</v>
      </c>
      <c r="K1087" s="342"/>
      <c r="L1087" s="342"/>
      <c r="M1087" s="342"/>
      <c r="N1087" s="339"/>
      <c r="O1087" s="339">
        <v>2044000</v>
      </c>
      <c r="P1087" s="341" t="s">
        <v>3229</v>
      </c>
      <c r="Q1087" s="340" t="s">
        <v>3087</v>
      </c>
    </row>
    <row r="1088" spans="2:17">
      <c r="B1088" s="337" t="s">
        <v>4202</v>
      </c>
      <c r="C1088" s="337"/>
      <c r="D1088" s="337" t="s">
        <v>2109</v>
      </c>
      <c r="E1088" s="337" t="s">
        <v>3092</v>
      </c>
      <c r="F1088" s="338">
        <v>44711</v>
      </c>
      <c r="G1088" s="339">
        <v>27000</v>
      </c>
      <c r="H1088" s="339">
        <v>26190</v>
      </c>
      <c r="I1088" s="340" t="s">
        <v>3084</v>
      </c>
      <c r="J1088" s="341" t="s">
        <v>3968</v>
      </c>
      <c r="K1088" s="342"/>
      <c r="L1088" s="342"/>
      <c r="M1088" s="342"/>
      <c r="N1088" s="339"/>
      <c r="O1088" s="339">
        <v>1971000</v>
      </c>
      <c r="P1088" s="341" t="s">
        <v>3229</v>
      </c>
      <c r="Q1088" s="340" t="s">
        <v>3087</v>
      </c>
    </row>
    <row r="1089" spans="2:17">
      <c r="B1089" s="337" t="s">
        <v>4203</v>
      </c>
      <c r="C1089" s="337"/>
      <c r="D1089" s="337" t="s">
        <v>2109</v>
      </c>
      <c r="E1089" s="337" t="s">
        <v>3092</v>
      </c>
      <c r="F1089" s="338">
        <v>44711</v>
      </c>
      <c r="G1089" s="339">
        <v>27000</v>
      </c>
      <c r="H1089" s="339">
        <v>26190</v>
      </c>
      <c r="I1089" s="340" t="s">
        <v>3084</v>
      </c>
      <c r="J1089" s="341" t="s">
        <v>3968</v>
      </c>
      <c r="K1089" s="342"/>
      <c r="L1089" s="342"/>
      <c r="M1089" s="342"/>
      <c r="N1089" s="339"/>
      <c r="O1089" s="339">
        <v>1971000</v>
      </c>
      <c r="P1089" s="341" t="s">
        <v>3229</v>
      </c>
      <c r="Q1089" s="340" t="s">
        <v>3087</v>
      </c>
    </row>
    <row r="1090" spans="2:17">
      <c r="B1090" s="337" t="s">
        <v>4204</v>
      </c>
      <c r="C1090" s="337"/>
      <c r="D1090" s="337" t="s">
        <v>2109</v>
      </c>
      <c r="E1090" s="337" t="s">
        <v>3092</v>
      </c>
      <c r="F1090" s="338">
        <v>44711</v>
      </c>
      <c r="G1090" s="339">
        <v>27000</v>
      </c>
      <c r="H1090" s="339">
        <v>26190</v>
      </c>
      <c r="I1090" s="340" t="s">
        <v>3084</v>
      </c>
      <c r="J1090" s="341" t="s">
        <v>3968</v>
      </c>
      <c r="K1090" s="342"/>
      <c r="L1090" s="342"/>
      <c r="M1090" s="342"/>
      <c r="N1090" s="339"/>
      <c r="O1090" s="339">
        <v>1971000</v>
      </c>
      <c r="P1090" s="341" t="s">
        <v>3229</v>
      </c>
      <c r="Q1090" s="340" t="s">
        <v>3087</v>
      </c>
    </row>
    <row r="1091" spans="2:17">
      <c r="B1091" s="337" t="s">
        <v>4205</v>
      </c>
      <c r="C1091" s="337"/>
      <c r="D1091" s="337" t="s">
        <v>2109</v>
      </c>
      <c r="E1091" s="337" t="s">
        <v>3092</v>
      </c>
      <c r="F1091" s="338">
        <v>44711</v>
      </c>
      <c r="G1091" s="339">
        <v>27000</v>
      </c>
      <c r="H1091" s="339">
        <v>26190</v>
      </c>
      <c r="I1091" s="340" t="s">
        <v>3084</v>
      </c>
      <c r="J1091" s="341" t="s">
        <v>3968</v>
      </c>
      <c r="K1091" s="342"/>
      <c r="L1091" s="342"/>
      <c r="M1091" s="342"/>
      <c r="N1091" s="339"/>
      <c r="O1091" s="339">
        <v>1971000</v>
      </c>
      <c r="P1091" s="341" t="s">
        <v>3229</v>
      </c>
      <c r="Q1091" s="340" t="s">
        <v>3087</v>
      </c>
    </row>
    <row r="1092" spans="2:17">
      <c r="B1092" s="337" t="s">
        <v>4206</v>
      </c>
      <c r="C1092" s="337"/>
      <c r="D1092" s="337" t="s">
        <v>2109</v>
      </c>
      <c r="E1092" s="337" t="s">
        <v>3092</v>
      </c>
      <c r="F1092" s="338">
        <v>44711</v>
      </c>
      <c r="G1092" s="339">
        <v>27000</v>
      </c>
      <c r="H1092" s="339">
        <v>26190</v>
      </c>
      <c r="I1092" s="340" t="s">
        <v>3084</v>
      </c>
      <c r="J1092" s="341" t="s">
        <v>3968</v>
      </c>
      <c r="K1092" s="342"/>
      <c r="L1092" s="342"/>
      <c r="M1092" s="342"/>
      <c r="N1092" s="339"/>
      <c r="O1092" s="339">
        <v>1971000</v>
      </c>
      <c r="P1092" s="341" t="s">
        <v>3229</v>
      </c>
      <c r="Q1092" s="340" t="s">
        <v>3087</v>
      </c>
    </row>
    <row r="1093" spans="2:17">
      <c r="B1093" s="337" t="s">
        <v>4207</v>
      </c>
      <c r="C1093" s="337"/>
      <c r="D1093" s="337" t="s">
        <v>2109</v>
      </c>
      <c r="E1093" s="337" t="s">
        <v>3092</v>
      </c>
      <c r="F1093" s="338">
        <v>44711</v>
      </c>
      <c r="G1093" s="339">
        <v>27000</v>
      </c>
      <c r="H1093" s="339">
        <v>26190</v>
      </c>
      <c r="I1093" s="340" t="s">
        <v>3084</v>
      </c>
      <c r="J1093" s="341" t="s">
        <v>3968</v>
      </c>
      <c r="K1093" s="342"/>
      <c r="L1093" s="342"/>
      <c r="M1093" s="342"/>
      <c r="N1093" s="339"/>
      <c r="O1093" s="339">
        <v>1971000</v>
      </c>
      <c r="P1093" s="341" t="s">
        <v>3229</v>
      </c>
      <c r="Q1093" s="340" t="s">
        <v>3087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I37"/>
  <sheetViews>
    <sheetView tabSelected="1" zoomScaleNormal="100" workbookViewId="0">
      <selection activeCell="G24" sqref="G24"/>
    </sheetView>
  </sheetViews>
  <sheetFormatPr baseColWidth="10" defaultColWidth="10.7109375" defaultRowHeight="11.25"/>
  <cols>
    <col min="1" max="1" width="2.7109375" style="167" bestFit="1" customWidth="1"/>
    <col min="2" max="2" width="62.28515625" style="167" bestFit="1" customWidth="1"/>
    <col min="3" max="3" width="15.7109375" style="167" customWidth="1"/>
    <col min="4" max="4" width="8.140625" style="167" customWidth="1"/>
    <col min="5" max="5" width="10.7109375" style="167"/>
    <col min="6" max="6" width="10.42578125" style="167" customWidth="1"/>
    <col min="7" max="7" width="8.7109375" style="167" customWidth="1"/>
    <col min="8" max="8" width="10.7109375" style="3"/>
    <col min="9" max="9" width="25.7109375" style="3" bestFit="1" customWidth="1"/>
    <col min="10" max="16384" width="10.7109375" style="3"/>
  </cols>
  <sheetData>
    <row r="2" spans="1:7">
      <c r="A2" s="166" t="s">
        <v>2016</v>
      </c>
    </row>
    <row r="4" spans="1:7" ht="28.15" customHeight="1">
      <c r="A4" s="1067" t="s">
        <v>0</v>
      </c>
      <c r="B4" s="1067" t="s">
        <v>9</v>
      </c>
      <c r="C4" s="28"/>
      <c r="D4" s="1069" t="s">
        <v>1140</v>
      </c>
      <c r="E4" s="1069"/>
      <c r="F4" s="1069" t="s">
        <v>1142</v>
      </c>
      <c r="G4" s="1069"/>
    </row>
    <row r="5" spans="1:7" ht="56.25">
      <c r="A5" s="1068"/>
      <c r="B5" s="1068"/>
      <c r="C5" s="28" t="s">
        <v>3042</v>
      </c>
      <c r="D5" s="30" t="s">
        <v>809</v>
      </c>
      <c r="E5" s="30" t="s">
        <v>1141</v>
      </c>
      <c r="F5" s="30" t="s">
        <v>3040</v>
      </c>
      <c r="G5" s="30" t="s">
        <v>3041</v>
      </c>
    </row>
    <row r="6" spans="1:7">
      <c r="A6" s="7">
        <v>1</v>
      </c>
      <c r="B6" s="7" t="s">
        <v>11</v>
      </c>
      <c r="C6" s="7" t="s">
        <v>12</v>
      </c>
      <c r="D6" s="31" t="s">
        <v>13</v>
      </c>
      <c r="E6" s="31" t="s">
        <v>13</v>
      </c>
      <c r="F6" s="31" t="s">
        <v>2514</v>
      </c>
      <c r="G6" s="31" t="s">
        <v>2514</v>
      </c>
    </row>
    <row r="7" spans="1:7">
      <c r="A7" s="32">
        <v>2</v>
      </c>
      <c r="B7" s="32" t="s">
        <v>14</v>
      </c>
      <c r="C7" s="32" t="s">
        <v>12</v>
      </c>
      <c r="D7" s="21" t="s">
        <v>12</v>
      </c>
      <c r="E7" s="21" t="s">
        <v>12</v>
      </c>
      <c r="F7" s="21" t="s">
        <v>12</v>
      </c>
      <c r="G7" s="21" t="s">
        <v>12</v>
      </c>
    </row>
    <row r="8" spans="1:7">
      <c r="A8" s="7">
        <v>3</v>
      </c>
      <c r="B8" s="7" t="s">
        <v>15</v>
      </c>
      <c r="C8" s="7" t="s">
        <v>12</v>
      </c>
      <c r="D8" s="31" t="s">
        <v>13</v>
      </c>
      <c r="E8" s="31" t="s">
        <v>13</v>
      </c>
      <c r="F8" s="31" t="s">
        <v>12</v>
      </c>
      <c r="G8" s="31" t="s">
        <v>12</v>
      </c>
    </row>
    <row r="9" spans="1:7">
      <c r="A9" s="32">
        <v>4</v>
      </c>
      <c r="B9" s="32" t="s">
        <v>16</v>
      </c>
      <c r="C9" s="32" t="s">
        <v>12</v>
      </c>
      <c r="D9" s="21" t="s">
        <v>12</v>
      </c>
      <c r="E9" s="21" t="s">
        <v>12</v>
      </c>
      <c r="F9" s="21" t="s">
        <v>12</v>
      </c>
      <c r="G9" s="21" t="s">
        <v>12</v>
      </c>
    </row>
    <row r="10" spans="1:7">
      <c r="A10" s="7">
        <v>5</v>
      </c>
      <c r="B10" s="7" t="s">
        <v>17</v>
      </c>
      <c r="C10" s="7" t="s">
        <v>12</v>
      </c>
      <c r="D10" s="31" t="s">
        <v>13</v>
      </c>
      <c r="E10" s="31" t="s">
        <v>13</v>
      </c>
      <c r="F10" s="31" t="s">
        <v>12</v>
      </c>
      <c r="G10" s="31" t="s">
        <v>12</v>
      </c>
    </row>
    <row r="11" spans="1:7">
      <c r="A11" s="32">
        <v>6</v>
      </c>
      <c r="B11" s="32" t="s">
        <v>18</v>
      </c>
      <c r="C11" s="32" t="s">
        <v>12</v>
      </c>
      <c r="D11" s="21" t="s">
        <v>13</v>
      </c>
      <c r="E11" s="21" t="s">
        <v>13</v>
      </c>
      <c r="F11" s="21" t="s">
        <v>12</v>
      </c>
      <c r="G11" s="21" t="s">
        <v>12</v>
      </c>
    </row>
    <row r="12" spans="1:7">
      <c r="A12" s="7">
        <v>7</v>
      </c>
      <c r="B12" s="7" t="s">
        <v>21</v>
      </c>
      <c r="C12" s="7" t="s">
        <v>12</v>
      </c>
      <c r="D12" s="31" t="s">
        <v>13</v>
      </c>
      <c r="E12" s="31" t="s">
        <v>13</v>
      </c>
      <c r="F12" s="31" t="s">
        <v>13</v>
      </c>
      <c r="G12" s="31" t="s">
        <v>13</v>
      </c>
    </row>
    <row r="13" spans="1:7">
      <c r="A13" s="32">
        <v>8</v>
      </c>
      <c r="B13" s="32" t="s">
        <v>127</v>
      </c>
      <c r="C13" s="32" t="s">
        <v>12</v>
      </c>
      <c r="D13" s="21" t="s">
        <v>13</v>
      </c>
      <c r="E13" s="21" t="s">
        <v>13</v>
      </c>
      <c r="F13" s="21" t="s">
        <v>13</v>
      </c>
      <c r="G13" s="21" t="s">
        <v>13</v>
      </c>
    </row>
    <row r="14" spans="1:7">
      <c r="A14" s="7">
        <v>9</v>
      </c>
      <c r="B14" s="7" t="s">
        <v>23</v>
      </c>
      <c r="C14" s="7" t="s">
        <v>12</v>
      </c>
      <c r="D14" s="31" t="s">
        <v>13</v>
      </c>
      <c r="E14" s="31" t="s">
        <v>13</v>
      </c>
      <c r="F14" s="31" t="s">
        <v>12</v>
      </c>
      <c r="G14" s="31" t="s">
        <v>13</v>
      </c>
    </row>
    <row r="15" spans="1:7">
      <c r="A15" s="32">
        <v>10</v>
      </c>
      <c r="B15" s="32" t="s">
        <v>811</v>
      </c>
      <c r="C15" s="32" t="s">
        <v>12</v>
      </c>
      <c r="D15" s="21" t="s">
        <v>13</v>
      </c>
      <c r="E15" s="21" t="s">
        <v>13</v>
      </c>
      <c r="F15" s="21" t="s">
        <v>13</v>
      </c>
      <c r="G15" s="21" t="s">
        <v>13</v>
      </c>
    </row>
    <row r="16" spans="1:7">
      <c r="A16" s="7">
        <v>11</v>
      </c>
      <c r="B16" s="7" t="s">
        <v>1133</v>
      </c>
      <c r="C16" s="7" t="s">
        <v>12</v>
      </c>
      <c r="D16" s="31" t="s">
        <v>13</v>
      </c>
      <c r="E16" s="31" t="s">
        <v>13</v>
      </c>
      <c r="F16" s="31" t="s">
        <v>12</v>
      </c>
      <c r="G16" s="31" t="s">
        <v>13</v>
      </c>
    </row>
    <row r="17" spans="1:9">
      <c r="A17" s="32">
        <v>12</v>
      </c>
      <c r="B17" s="32" t="s">
        <v>1134</v>
      </c>
      <c r="C17" s="32" t="s">
        <v>13</v>
      </c>
      <c r="D17" s="21" t="s">
        <v>13</v>
      </c>
      <c r="E17" s="21" t="s">
        <v>13</v>
      </c>
      <c r="F17" s="21" t="s">
        <v>13</v>
      </c>
      <c r="G17" s="21" t="s">
        <v>13</v>
      </c>
      <c r="I17" s="1"/>
    </row>
    <row r="18" spans="1:9">
      <c r="A18" s="7">
        <v>13</v>
      </c>
      <c r="B18" s="7" t="s">
        <v>24</v>
      </c>
      <c r="C18" s="7" t="s">
        <v>12</v>
      </c>
      <c r="D18" s="31" t="s">
        <v>13</v>
      </c>
      <c r="E18" s="31" t="s">
        <v>13</v>
      </c>
      <c r="F18" s="31" t="s">
        <v>12</v>
      </c>
      <c r="G18" s="31" t="s">
        <v>13</v>
      </c>
      <c r="I18" s="1"/>
    </row>
    <row r="19" spans="1:9">
      <c r="A19" s="32">
        <v>14</v>
      </c>
      <c r="B19" s="32" t="s">
        <v>1135</v>
      </c>
      <c r="C19" s="32" t="s">
        <v>12</v>
      </c>
      <c r="D19" s="21" t="s">
        <v>13</v>
      </c>
      <c r="E19" s="21" t="s">
        <v>13</v>
      </c>
      <c r="F19" s="21" t="s">
        <v>13</v>
      </c>
      <c r="G19" s="21" t="s">
        <v>13</v>
      </c>
      <c r="I19" s="1"/>
    </row>
    <row r="20" spans="1:9">
      <c r="A20" s="7">
        <v>15</v>
      </c>
      <c r="B20" s="7" t="s">
        <v>1136</v>
      </c>
      <c r="C20" s="7" t="s">
        <v>12</v>
      </c>
      <c r="D20" s="31" t="s">
        <v>13</v>
      </c>
      <c r="E20" s="31" t="s">
        <v>13</v>
      </c>
      <c r="F20" s="31" t="s">
        <v>13</v>
      </c>
      <c r="G20" s="31" t="s">
        <v>13</v>
      </c>
      <c r="I20" s="1"/>
    </row>
    <row r="21" spans="1:9">
      <c r="A21" s="32">
        <v>16</v>
      </c>
      <c r="B21" s="32" t="s">
        <v>1137</v>
      </c>
      <c r="C21" s="32" t="s">
        <v>13</v>
      </c>
      <c r="D21" s="21" t="s">
        <v>13</v>
      </c>
      <c r="E21" s="21" t="s">
        <v>13</v>
      </c>
      <c r="F21" s="21" t="s">
        <v>13</v>
      </c>
      <c r="G21" s="21" t="s">
        <v>13</v>
      </c>
      <c r="I21" s="1"/>
    </row>
    <row r="22" spans="1:9">
      <c r="A22" s="7">
        <v>17</v>
      </c>
      <c r="B22" s="7" t="s">
        <v>1138</v>
      </c>
      <c r="C22" s="7" t="s">
        <v>13</v>
      </c>
      <c r="D22" s="31" t="s">
        <v>13</v>
      </c>
      <c r="E22" s="31" t="s">
        <v>13</v>
      </c>
      <c r="F22" s="31" t="s">
        <v>13</v>
      </c>
      <c r="G22" s="31" t="s">
        <v>13</v>
      </c>
      <c r="I22" s="1"/>
    </row>
    <row r="23" spans="1:9">
      <c r="A23" s="32">
        <v>18</v>
      </c>
      <c r="B23" s="32" t="s">
        <v>1139</v>
      </c>
      <c r="C23" s="32" t="s">
        <v>13</v>
      </c>
      <c r="D23" s="21" t="s">
        <v>13</v>
      </c>
      <c r="E23" s="21" t="s">
        <v>13</v>
      </c>
      <c r="F23" s="21" t="s">
        <v>13</v>
      </c>
      <c r="G23" s="21" t="s">
        <v>13</v>
      </c>
      <c r="I23" s="1"/>
    </row>
    <row r="24" spans="1:9">
      <c r="A24" s="7">
        <v>19</v>
      </c>
      <c r="B24" s="7" t="s">
        <v>894</v>
      </c>
      <c r="C24" s="7" t="s">
        <v>12</v>
      </c>
      <c r="D24" s="31" t="s">
        <v>12</v>
      </c>
      <c r="E24" s="31" t="s">
        <v>12</v>
      </c>
      <c r="F24" s="31" t="s">
        <v>12</v>
      </c>
      <c r="G24" s="31" t="s">
        <v>13</v>
      </c>
      <c r="I24" s="1"/>
    </row>
    <row r="25" spans="1:9">
      <c r="I25" s="1"/>
    </row>
    <row r="26" spans="1:9" ht="27" customHeight="1" thickBot="1">
      <c r="A26" s="1067" t="s">
        <v>0</v>
      </c>
      <c r="B26" s="1067" t="s">
        <v>9</v>
      </c>
      <c r="C26" s="28"/>
      <c r="D26" s="1070" t="s">
        <v>1142</v>
      </c>
      <c r="E26" s="1070"/>
      <c r="I26" s="1"/>
    </row>
    <row r="27" spans="1:9" ht="33.75">
      <c r="A27" s="1068"/>
      <c r="B27" s="1068"/>
      <c r="C27" s="29"/>
      <c r="D27" s="30" t="s">
        <v>810</v>
      </c>
      <c r="E27" s="30" t="s">
        <v>10</v>
      </c>
      <c r="I27" s="1"/>
    </row>
    <row r="28" spans="1:9">
      <c r="A28" s="1066" t="s">
        <v>26</v>
      </c>
      <c r="B28" s="1066"/>
      <c r="C28" s="33"/>
      <c r="D28" s="34"/>
      <c r="E28" s="34"/>
      <c r="I28" s="1"/>
    </row>
    <row r="29" spans="1:9">
      <c r="A29" s="32">
        <v>1</v>
      </c>
      <c r="B29" s="32" t="s">
        <v>27</v>
      </c>
      <c r="C29" s="32"/>
      <c r="D29" s="21" t="s">
        <v>12</v>
      </c>
      <c r="E29" s="21" t="s">
        <v>12</v>
      </c>
      <c r="I29" s="1"/>
    </row>
    <row r="30" spans="1:9" ht="24" customHeight="1">
      <c r="A30" s="7">
        <v>2</v>
      </c>
      <c r="B30" s="7" t="s">
        <v>28</v>
      </c>
      <c r="C30" s="7"/>
      <c r="D30" s="31" t="s">
        <v>12</v>
      </c>
      <c r="E30" s="31" t="s">
        <v>12</v>
      </c>
      <c r="I30" s="1"/>
    </row>
    <row r="31" spans="1:9">
      <c r="A31" s="32">
        <v>3</v>
      </c>
      <c r="B31" s="32" t="s">
        <v>29</v>
      </c>
      <c r="C31" s="32"/>
      <c r="D31" s="21" t="s">
        <v>12</v>
      </c>
      <c r="E31" s="21" t="s">
        <v>12</v>
      </c>
      <c r="I31" s="1"/>
    </row>
    <row r="32" spans="1:9">
      <c r="A32" s="7">
        <v>4</v>
      </c>
      <c r="B32" s="7" t="s">
        <v>1143</v>
      </c>
      <c r="C32" s="7"/>
      <c r="D32" s="31" t="s">
        <v>12</v>
      </c>
      <c r="E32" s="31" t="s">
        <v>12</v>
      </c>
      <c r="I32" s="1"/>
    </row>
    <row r="33" spans="1:5">
      <c r="A33" s="32">
        <v>5</v>
      </c>
      <c r="B33" s="32" t="s">
        <v>30</v>
      </c>
      <c r="C33" s="32"/>
      <c r="D33" s="21" t="s">
        <v>13</v>
      </c>
      <c r="E33" s="21" t="s">
        <v>13</v>
      </c>
    </row>
    <row r="34" spans="1:5">
      <c r="A34" s="7">
        <v>6</v>
      </c>
      <c r="B34" s="7" t="s">
        <v>253</v>
      </c>
      <c r="C34" s="7"/>
      <c r="D34" s="31" t="s">
        <v>12</v>
      </c>
      <c r="E34" s="31" t="s">
        <v>13</v>
      </c>
    </row>
    <row r="35" spans="1:5">
      <c r="A35" s="32">
        <v>7</v>
      </c>
      <c r="B35" s="32" t="s">
        <v>32</v>
      </c>
      <c r="C35" s="32"/>
      <c r="D35" s="21" t="s">
        <v>12</v>
      </c>
      <c r="E35" s="21" t="s">
        <v>13</v>
      </c>
    </row>
    <row r="36" spans="1:5" ht="22.5">
      <c r="A36" s="7">
        <v>8</v>
      </c>
      <c r="B36" s="7" t="s">
        <v>830</v>
      </c>
      <c r="C36" s="7"/>
      <c r="D36" s="31" t="s">
        <v>12</v>
      </c>
      <c r="E36" s="31" t="s">
        <v>13</v>
      </c>
    </row>
    <row r="37" spans="1:5">
      <c r="A37" s="32">
        <v>9</v>
      </c>
      <c r="B37" s="32" t="s">
        <v>1144</v>
      </c>
      <c r="C37" s="32"/>
      <c r="D37" s="21" t="s">
        <v>12</v>
      </c>
      <c r="E37" s="21" t="s">
        <v>13</v>
      </c>
    </row>
  </sheetData>
  <autoFilter ref="A5:I24"/>
  <mergeCells count="8">
    <mergeCell ref="A28:B28"/>
    <mergeCell ref="A4:A5"/>
    <mergeCell ref="B4:B5"/>
    <mergeCell ref="D4:E4"/>
    <mergeCell ref="F4:G4"/>
    <mergeCell ref="A26:A27"/>
    <mergeCell ref="B26:B27"/>
    <mergeCell ref="D26:E26"/>
  </mergeCells>
  <printOptions horizontalCentered="1" verticalCentered="1"/>
  <pageMargins left="0.19685039370078741" right="0.19685039370078741" top="0.39370078740157483" bottom="0.39370078740157483" header="0" footer="0.19685039370078741"/>
  <pageSetup paperSize="9" scale="10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2:R42"/>
  <sheetViews>
    <sheetView showGridLines="0" zoomScale="90" zoomScaleNormal="90" zoomScaleSheetLayoutView="70" workbookViewId="0">
      <selection activeCell="I18" sqref="I18"/>
    </sheetView>
  </sheetViews>
  <sheetFormatPr baseColWidth="10" defaultColWidth="9.28515625" defaultRowHeight="11.25"/>
  <cols>
    <col min="1" max="1" width="27.7109375" style="322" customWidth="1"/>
    <col min="2" max="2" width="1.7109375" style="322" customWidth="1"/>
    <col min="3" max="3" width="30.42578125" style="322" customWidth="1"/>
    <col min="4" max="4" width="2.140625" style="322" customWidth="1"/>
    <col min="5" max="5" width="4.140625" style="322" customWidth="1"/>
    <col min="6" max="6" width="18.42578125" style="322" customWidth="1"/>
    <col min="7" max="7" width="2.140625" style="322" customWidth="1"/>
    <col min="8" max="8" width="2.7109375" style="323" customWidth="1"/>
    <col min="9" max="9" width="29.7109375" style="322" customWidth="1"/>
    <col min="10" max="10" width="2.7109375" style="322" customWidth="1"/>
    <col min="11" max="11" width="2.7109375" style="322" bestFit="1" customWidth="1"/>
    <col min="12" max="12" width="26.7109375" style="322" customWidth="1"/>
    <col min="13" max="13" width="2.28515625" style="2" customWidth="1"/>
    <col min="14" max="14" width="3.28515625" style="2" customWidth="1"/>
    <col min="15" max="15" width="24.85546875" style="2" customWidth="1"/>
    <col min="16" max="16" width="2.28515625" style="2" customWidth="1"/>
    <col min="17" max="17" width="3.7109375" style="2" customWidth="1"/>
    <col min="18" max="18" width="27" style="2" customWidth="1"/>
    <col min="19" max="16384" width="9.28515625" style="2"/>
  </cols>
  <sheetData>
    <row r="2" spans="1:18">
      <c r="A2" s="166" t="s">
        <v>4215</v>
      </c>
    </row>
    <row r="4" spans="1:18">
      <c r="A4" s="1496" t="s">
        <v>757</v>
      </c>
      <c r="B4" s="1496"/>
      <c r="C4" s="1496"/>
      <c r="E4" s="1496" t="s">
        <v>812</v>
      </c>
      <c r="F4" s="1496"/>
      <c r="G4" s="1496"/>
      <c r="H4" s="1496"/>
      <c r="I4" s="1496"/>
      <c r="J4" s="1496"/>
      <c r="K4" s="1496"/>
      <c r="L4" s="1496"/>
      <c r="M4" s="1496"/>
      <c r="N4" s="1496"/>
      <c r="O4" s="1496"/>
      <c r="P4" s="1496"/>
      <c r="Q4" s="1496"/>
      <c r="R4" s="1496"/>
    </row>
    <row r="5" spans="1:18" ht="22.5">
      <c r="A5" s="324" t="s">
        <v>758</v>
      </c>
      <c r="C5" s="325" t="s">
        <v>759</v>
      </c>
      <c r="F5" s="325" t="s">
        <v>758</v>
      </c>
      <c r="H5" s="1497" t="s">
        <v>759</v>
      </c>
      <c r="I5" s="1497"/>
      <c r="K5" s="1497" t="s">
        <v>813</v>
      </c>
      <c r="L5" s="1497"/>
    </row>
    <row r="6" spans="1:18" ht="30.4" customHeight="1" thickBot="1">
      <c r="A6" s="326" t="s">
        <v>760</v>
      </c>
      <c r="C6" s="326" t="s">
        <v>1</v>
      </c>
      <c r="E6" s="326" t="s">
        <v>0</v>
      </c>
      <c r="F6" s="326" t="s">
        <v>761</v>
      </c>
      <c r="H6" s="326" t="s">
        <v>0</v>
      </c>
      <c r="I6" s="326" t="s">
        <v>761</v>
      </c>
      <c r="K6" s="326" t="s">
        <v>0</v>
      </c>
      <c r="L6" s="326" t="s">
        <v>814</v>
      </c>
      <c r="N6" s="326" t="s">
        <v>0</v>
      </c>
      <c r="O6" s="326" t="s">
        <v>814</v>
      </c>
      <c r="Q6" s="326" t="s">
        <v>0</v>
      </c>
      <c r="R6" s="326" t="s">
        <v>814</v>
      </c>
    </row>
    <row r="7" spans="1:18" ht="30.4" customHeight="1" thickTop="1">
      <c r="A7" s="172" t="s">
        <v>762</v>
      </c>
      <c r="B7" s="2"/>
      <c r="C7" s="327" t="s">
        <v>815</v>
      </c>
      <c r="D7" s="328"/>
      <c r="E7" s="327">
        <v>1</v>
      </c>
      <c r="F7" s="327" t="s">
        <v>811</v>
      </c>
      <c r="G7" s="328"/>
      <c r="H7" s="329">
        <v>1</v>
      </c>
      <c r="I7" s="327" t="s">
        <v>444</v>
      </c>
      <c r="J7" s="328"/>
      <c r="K7" s="329">
        <v>37</v>
      </c>
      <c r="L7" s="327" t="s">
        <v>1047</v>
      </c>
      <c r="N7" s="329">
        <v>73</v>
      </c>
      <c r="O7" s="327" t="s">
        <v>1074</v>
      </c>
      <c r="Q7" s="329">
        <v>109</v>
      </c>
      <c r="R7" s="327" t="s">
        <v>431</v>
      </c>
    </row>
    <row r="8" spans="1:18" ht="34.5" thickBot="1">
      <c r="A8" s="326" t="s">
        <v>325</v>
      </c>
      <c r="C8" s="330" t="s">
        <v>816</v>
      </c>
      <c r="D8" s="331"/>
      <c r="E8" s="330">
        <v>2</v>
      </c>
      <c r="F8" s="330" t="s">
        <v>1133</v>
      </c>
      <c r="G8" s="331"/>
      <c r="H8" s="332">
        <v>2</v>
      </c>
      <c r="I8" s="330" t="s">
        <v>1025</v>
      </c>
      <c r="J8" s="331"/>
      <c r="K8" s="332">
        <v>38</v>
      </c>
      <c r="L8" s="330" t="s">
        <v>1048</v>
      </c>
      <c r="N8" s="332">
        <v>74</v>
      </c>
      <c r="O8" s="330" t="s">
        <v>824</v>
      </c>
      <c r="Q8" s="332">
        <v>110</v>
      </c>
      <c r="R8" s="330" t="s">
        <v>1106</v>
      </c>
    </row>
    <row r="9" spans="1:18" ht="23.25" thickTop="1">
      <c r="A9" s="172" t="s">
        <v>817</v>
      </c>
      <c r="C9" s="327" t="s">
        <v>818</v>
      </c>
      <c r="D9" s="328"/>
      <c r="E9" s="327">
        <v>3</v>
      </c>
      <c r="F9" s="327" t="s">
        <v>1134</v>
      </c>
      <c r="G9" s="328"/>
      <c r="H9" s="329">
        <v>3</v>
      </c>
      <c r="I9" s="327" t="s">
        <v>1026</v>
      </c>
      <c r="J9" s="328"/>
      <c r="K9" s="329">
        <v>39</v>
      </c>
      <c r="L9" s="327" t="s">
        <v>1049</v>
      </c>
      <c r="N9" s="329">
        <v>75</v>
      </c>
      <c r="O9" s="327" t="s">
        <v>1075</v>
      </c>
      <c r="Q9" s="329">
        <v>111</v>
      </c>
      <c r="R9" s="327" t="s">
        <v>1107</v>
      </c>
    </row>
    <row r="10" spans="1:18" ht="22.5">
      <c r="A10" s="330" t="s">
        <v>821</v>
      </c>
      <c r="B10" s="333"/>
      <c r="C10" s="334" t="s">
        <v>1208</v>
      </c>
      <c r="D10" s="331"/>
      <c r="E10" s="330">
        <v>4</v>
      </c>
      <c r="F10" s="330" t="s">
        <v>24</v>
      </c>
      <c r="G10" s="331"/>
      <c r="H10" s="332">
        <v>4</v>
      </c>
      <c r="I10" s="330" t="s">
        <v>3</v>
      </c>
      <c r="J10" s="331"/>
      <c r="K10" s="332">
        <v>40</v>
      </c>
      <c r="L10" s="330" t="s">
        <v>442</v>
      </c>
      <c r="N10" s="332">
        <v>76</v>
      </c>
      <c r="O10" s="330" t="s">
        <v>1076</v>
      </c>
      <c r="Q10" s="332">
        <v>112</v>
      </c>
      <c r="R10" s="330" t="s">
        <v>1108</v>
      </c>
    </row>
    <row r="11" spans="1:18" ht="22.5">
      <c r="A11" s="172" t="s">
        <v>763</v>
      </c>
      <c r="C11" s="330"/>
      <c r="D11" s="328"/>
      <c r="E11" s="327">
        <v>5</v>
      </c>
      <c r="F11" s="327" t="s">
        <v>1135</v>
      </c>
      <c r="G11" s="328"/>
      <c r="H11" s="329">
        <v>5</v>
      </c>
      <c r="I11" s="327" t="s">
        <v>163</v>
      </c>
      <c r="J11" s="328"/>
      <c r="K11" s="329">
        <v>41</v>
      </c>
      <c r="L11" s="327" t="s">
        <v>1050</v>
      </c>
      <c r="N11" s="329">
        <v>77</v>
      </c>
      <c r="O11" s="327" t="s">
        <v>491</v>
      </c>
      <c r="Q11" s="329">
        <v>113</v>
      </c>
      <c r="R11" s="327" t="s">
        <v>1109</v>
      </c>
    </row>
    <row r="12" spans="1:18" ht="22.5">
      <c r="A12" s="330" t="s">
        <v>764</v>
      </c>
      <c r="B12" s="333"/>
      <c r="C12" s="331"/>
      <c r="D12" s="331"/>
      <c r="E12" s="330">
        <v>6</v>
      </c>
      <c r="F12" s="330" t="s">
        <v>1136</v>
      </c>
      <c r="G12" s="331"/>
      <c r="H12" s="332">
        <v>6</v>
      </c>
      <c r="I12" s="330" t="s">
        <v>474</v>
      </c>
      <c r="J12" s="331"/>
      <c r="K12" s="332">
        <v>42</v>
      </c>
      <c r="L12" s="330" t="s">
        <v>1051</v>
      </c>
      <c r="N12" s="332">
        <v>78</v>
      </c>
      <c r="O12" s="330" t="s">
        <v>1077</v>
      </c>
      <c r="Q12" s="332">
        <v>114</v>
      </c>
      <c r="R12" s="330" t="s">
        <v>1110</v>
      </c>
    </row>
    <row r="13" spans="1:18" ht="22.5">
      <c r="A13" s="172" t="s">
        <v>765</v>
      </c>
      <c r="C13" s="330"/>
      <c r="D13" s="328"/>
      <c r="E13" s="327">
        <v>7</v>
      </c>
      <c r="F13" s="327" t="s">
        <v>1137</v>
      </c>
      <c r="G13" s="328"/>
      <c r="H13" s="329">
        <v>7</v>
      </c>
      <c r="I13" s="327" t="s">
        <v>1027</v>
      </c>
      <c r="J13" s="328"/>
      <c r="K13" s="329">
        <v>43</v>
      </c>
      <c r="L13" s="327" t="s">
        <v>1052</v>
      </c>
      <c r="N13" s="329">
        <v>79</v>
      </c>
      <c r="O13" s="327" t="s">
        <v>1078</v>
      </c>
      <c r="Q13" s="329">
        <v>115</v>
      </c>
      <c r="R13" s="327" t="s">
        <v>1111</v>
      </c>
    </row>
    <row r="14" spans="1:18" ht="22.5">
      <c r="A14" s="330" t="s">
        <v>766</v>
      </c>
      <c r="B14" s="333"/>
      <c r="C14" s="331"/>
      <c r="D14" s="331"/>
      <c r="E14" s="330">
        <v>8</v>
      </c>
      <c r="F14" s="330" t="s">
        <v>1138</v>
      </c>
      <c r="G14" s="331"/>
      <c r="H14" s="332">
        <v>8</v>
      </c>
      <c r="I14" s="330" t="s">
        <v>1023</v>
      </c>
      <c r="J14" s="331"/>
      <c r="K14" s="332">
        <v>44</v>
      </c>
      <c r="L14" s="330" t="s">
        <v>914</v>
      </c>
      <c r="N14" s="332">
        <v>80</v>
      </c>
      <c r="O14" s="330" t="s">
        <v>1079</v>
      </c>
      <c r="Q14" s="332">
        <v>116</v>
      </c>
      <c r="R14" s="330" t="s">
        <v>1112</v>
      </c>
    </row>
    <row r="15" spans="1:18" ht="23.25" thickBot="1">
      <c r="A15" s="326" t="s">
        <v>2</v>
      </c>
      <c r="C15" s="331"/>
      <c r="D15" s="328"/>
      <c r="E15" s="327">
        <v>9</v>
      </c>
      <c r="F15" s="327" t="s">
        <v>1139</v>
      </c>
      <c r="G15" s="328"/>
      <c r="H15" s="329">
        <v>9</v>
      </c>
      <c r="I15" s="327" t="s">
        <v>1028</v>
      </c>
      <c r="J15" s="328"/>
      <c r="K15" s="329">
        <v>45</v>
      </c>
      <c r="L15" s="327" t="s">
        <v>496</v>
      </c>
      <c r="N15" s="329">
        <v>81</v>
      </c>
      <c r="O15" s="327" t="s">
        <v>1080</v>
      </c>
      <c r="Q15" s="329">
        <v>117</v>
      </c>
      <c r="R15" s="327" t="s">
        <v>1113</v>
      </c>
    </row>
    <row r="16" spans="1:18" ht="23.25" thickTop="1">
      <c r="A16" s="172" t="s">
        <v>822</v>
      </c>
      <c r="C16" s="328"/>
      <c r="D16" s="328"/>
      <c r="E16" s="330">
        <v>10</v>
      </c>
      <c r="F16" s="330" t="s">
        <v>894</v>
      </c>
      <c r="G16" s="328"/>
      <c r="H16" s="332">
        <v>10</v>
      </c>
      <c r="I16" s="330" t="s">
        <v>1029</v>
      </c>
      <c r="J16" s="331"/>
      <c r="K16" s="332">
        <v>46</v>
      </c>
      <c r="L16" s="330" t="s">
        <v>1053</v>
      </c>
      <c r="N16" s="332">
        <v>82</v>
      </c>
      <c r="O16" s="330" t="s">
        <v>1081</v>
      </c>
      <c r="Q16" s="332">
        <v>118</v>
      </c>
      <c r="R16" s="330" t="s">
        <v>429</v>
      </c>
    </row>
    <row r="17" spans="1:18" ht="23.25" thickBot="1">
      <c r="A17" s="326" t="s">
        <v>767</v>
      </c>
      <c r="C17" s="328"/>
      <c r="D17" s="328"/>
      <c r="E17" s="328"/>
      <c r="F17" s="328"/>
      <c r="G17" s="328"/>
      <c r="H17" s="329">
        <v>11</v>
      </c>
      <c r="I17" s="327" t="s">
        <v>1030</v>
      </c>
      <c r="J17" s="328"/>
      <c r="K17" s="329">
        <v>47</v>
      </c>
      <c r="L17" s="327" t="s">
        <v>820</v>
      </c>
      <c r="N17" s="329">
        <v>83</v>
      </c>
      <c r="O17" s="327" t="s">
        <v>1082</v>
      </c>
      <c r="Q17" s="329">
        <v>119</v>
      </c>
      <c r="R17" s="327" t="s">
        <v>1114</v>
      </c>
    </row>
    <row r="18" spans="1:18" ht="34.5" thickTop="1">
      <c r="A18" s="172" t="s">
        <v>823</v>
      </c>
      <c r="C18" s="328"/>
      <c r="D18" s="328"/>
      <c r="E18" s="328"/>
      <c r="F18" s="328"/>
      <c r="G18" s="328"/>
      <c r="H18" s="332">
        <v>12</v>
      </c>
      <c r="I18" s="330" t="s">
        <v>1031</v>
      </c>
      <c r="J18" s="331"/>
      <c r="K18" s="332">
        <v>48</v>
      </c>
      <c r="L18" s="330" t="s">
        <v>1054</v>
      </c>
      <c r="N18" s="332">
        <v>84</v>
      </c>
      <c r="O18" s="330" t="s">
        <v>1083</v>
      </c>
      <c r="Q18" s="332">
        <v>120</v>
      </c>
      <c r="R18" s="330" t="s">
        <v>1115</v>
      </c>
    </row>
    <row r="19" spans="1:18" ht="30.4" customHeight="1">
      <c r="C19" s="328"/>
      <c r="D19" s="328"/>
      <c r="E19" s="328"/>
      <c r="F19" s="328"/>
      <c r="G19" s="328"/>
      <c r="H19" s="329">
        <v>13</v>
      </c>
      <c r="I19" s="327" t="s">
        <v>1032</v>
      </c>
      <c r="J19" s="328"/>
      <c r="K19" s="329">
        <v>49</v>
      </c>
      <c r="L19" s="327" t="s">
        <v>1055</v>
      </c>
      <c r="N19" s="329">
        <v>85</v>
      </c>
      <c r="O19" s="327" t="s">
        <v>1084</v>
      </c>
      <c r="Q19" s="329">
        <v>121</v>
      </c>
      <c r="R19" s="327" t="s">
        <v>1116</v>
      </c>
    </row>
    <row r="20" spans="1:18" ht="22.5">
      <c r="B20" s="15"/>
      <c r="C20" s="328"/>
      <c r="D20" s="328"/>
      <c r="E20" s="328"/>
      <c r="F20" s="328"/>
      <c r="G20" s="328"/>
      <c r="H20" s="332">
        <v>14</v>
      </c>
      <c r="I20" s="330" t="s">
        <v>1033</v>
      </c>
      <c r="J20" s="331"/>
      <c r="K20" s="332">
        <v>50</v>
      </c>
      <c r="L20" s="330" t="s">
        <v>862</v>
      </c>
      <c r="N20" s="332">
        <v>86</v>
      </c>
      <c r="O20" s="330" t="s">
        <v>302</v>
      </c>
      <c r="Q20" s="332">
        <v>122</v>
      </c>
      <c r="R20" s="330" t="s">
        <v>1117</v>
      </c>
    </row>
    <row r="21" spans="1:18" ht="22.5">
      <c r="C21" s="328"/>
      <c r="D21" s="328"/>
      <c r="E21" s="328"/>
      <c r="F21" s="328"/>
      <c r="G21" s="328"/>
      <c r="H21" s="329">
        <v>15</v>
      </c>
      <c r="I21" s="327" t="s">
        <v>1034</v>
      </c>
      <c r="J21" s="328"/>
      <c r="K21" s="329">
        <v>51</v>
      </c>
      <c r="L21" s="327" t="s">
        <v>450</v>
      </c>
      <c r="N21" s="329">
        <v>87</v>
      </c>
      <c r="O21" s="327" t="s">
        <v>1085</v>
      </c>
      <c r="Q21" s="329">
        <v>123</v>
      </c>
      <c r="R21" s="327" t="s">
        <v>1118</v>
      </c>
    </row>
    <row r="22" spans="1:18" ht="22.5">
      <c r="C22" s="328"/>
      <c r="D22" s="328"/>
      <c r="E22" s="328"/>
      <c r="F22" s="328"/>
      <c r="G22" s="328"/>
      <c r="H22" s="332">
        <v>16</v>
      </c>
      <c r="I22" s="330" t="s">
        <v>827</v>
      </c>
      <c r="J22" s="331"/>
      <c r="K22" s="332">
        <v>52</v>
      </c>
      <c r="L22" s="330" t="s">
        <v>1056</v>
      </c>
      <c r="N22" s="332">
        <v>88</v>
      </c>
      <c r="O22" s="330" t="s">
        <v>1086</v>
      </c>
      <c r="Q22" s="332">
        <v>124</v>
      </c>
      <c r="R22" s="330" t="s">
        <v>1119</v>
      </c>
    </row>
    <row r="23" spans="1:18" ht="22.5">
      <c r="C23" s="328"/>
      <c r="D23" s="328"/>
      <c r="E23" s="328"/>
      <c r="F23" s="328"/>
      <c r="G23" s="328"/>
      <c r="H23" s="329">
        <v>17</v>
      </c>
      <c r="I23" s="327" t="s">
        <v>8</v>
      </c>
      <c r="J23" s="328"/>
      <c r="K23" s="329">
        <v>53</v>
      </c>
      <c r="L23" s="327" t="s">
        <v>1057</v>
      </c>
      <c r="N23" s="329">
        <v>89</v>
      </c>
      <c r="O23" s="327" t="s">
        <v>1087</v>
      </c>
      <c r="Q23" s="329">
        <v>125</v>
      </c>
      <c r="R23" s="327" t="s">
        <v>1120</v>
      </c>
    </row>
    <row r="24" spans="1:18" ht="22.5">
      <c r="C24" s="328"/>
      <c r="D24" s="328"/>
      <c r="E24" s="328"/>
      <c r="F24" s="328"/>
      <c r="G24" s="328"/>
      <c r="H24" s="332">
        <v>18</v>
      </c>
      <c r="I24" s="330" t="s">
        <v>1035</v>
      </c>
      <c r="J24" s="331"/>
      <c r="K24" s="332">
        <v>54</v>
      </c>
      <c r="L24" s="330" t="s">
        <v>1058</v>
      </c>
      <c r="N24" s="332">
        <v>90</v>
      </c>
      <c r="O24" s="330" t="s">
        <v>1088</v>
      </c>
      <c r="Q24" s="332">
        <v>126</v>
      </c>
      <c r="R24" s="330" t="s">
        <v>1121</v>
      </c>
    </row>
    <row r="25" spans="1:18" ht="22.5">
      <c r="C25" s="328"/>
      <c r="D25" s="328"/>
      <c r="E25" s="328"/>
      <c r="F25" s="328"/>
      <c r="G25" s="328"/>
      <c r="H25" s="329">
        <v>19</v>
      </c>
      <c r="I25" s="327" t="s">
        <v>1036</v>
      </c>
      <c r="J25" s="328"/>
      <c r="K25" s="329">
        <v>55</v>
      </c>
      <c r="L25" s="327" t="s">
        <v>1059</v>
      </c>
      <c r="N25" s="329">
        <v>91</v>
      </c>
      <c r="O25" s="327" t="s">
        <v>1089</v>
      </c>
      <c r="Q25" s="329">
        <v>127</v>
      </c>
      <c r="R25" s="327" t="s">
        <v>419</v>
      </c>
    </row>
    <row r="26" spans="1:18" ht="22.5">
      <c r="C26" s="328"/>
      <c r="D26" s="328"/>
      <c r="E26" s="328"/>
      <c r="F26" s="328"/>
      <c r="G26" s="328"/>
      <c r="H26" s="332">
        <v>20</v>
      </c>
      <c r="I26" s="330" t="s">
        <v>898</v>
      </c>
      <c r="J26" s="331"/>
      <c r="K26" s="332">
        <v>56</v>
      </c>
      <c r="L26" s="330" t="s">
        <v>896</v>
      </c>
      <c r="N26" s="332">
        <v>92</v>
      </c>
      <c r="O26" s="330" t="s">
        <v>1090</v>
      </c>
      <c r="Q26" s="332">
        <v>128</v>
      </c>
      <c r="R26" s="330" t="s">
        <v>1122</v>
      </c>
    </row>
    <row r="27" spans="1:18" ht="33.75">
      <c r="C27" s="328"/>
      <c r="D27" s="328"/>
      <c r="E27" s="328"/>
      <c r="F27" s="328"/>
      <c r="G27" s="328"/>
      <c r="H27" s="329">
        <v>21</v>
      </c>
      <c r="I27" s="327" t="s">
        <v>1037</v>
      </c>
      <c r="J27" s="328"/>
      <c r="K27" s="329">
        <v>57</v>
      </c>
      <c r="L27" s="327" t="s">
        <v>1060</v>
      </c>
      <c r="N27" s="329">
        <v>93</v>
      </c>
      <c r="O27" s="327" t="s">
        <v>1091</v>
      </c>
      <c r="Q27" s="329">
        <v>129</v>
      </c>
      <c r="R27" s="327" t="s">
        <v>1123</v>
      </c>
    </row>
    <row r="28" spans="1:18" ht="22.5">
      <c r="C28" s="328"/>
      <c r="D28" s="328"/>
      <c r="E28" s="328"/>
      <c r="F28" s="328"/>
      <c r="G28" s="328"/>
      <c r="H28" s="332">
        <v>22</v>
      </c>
      <c r="I28" s="330" t="s">
        <v>1038</v>
      </c>
      <c r="J28" s="331"/>
      <c r="K28" s="332">
        <v>58</v>
      </c>
      <c r="L28" s="330" t="s">
        <v>1061</v>
      </c>
      <c r="N28" s="332">
        <v>94</v>
      </c>
      <c r="O28" s="330" t="s">
        <v>825</v>
      </c>
      <c r="Q28" s="332">
        <v>130</v>
      </c>
      <c r="R28" s="330" t="s">
        <v>1124</v>
      </c>
    </row>
    <row r="29" spans="1:18" ht="22.5">
      <c r="C29" s="328"/>
      <c r="D29" s="328"/>
      <c r="E29" s="328"/>
      <c r="F29" s="328"/>
      <c r="G29" s="328"/>
      <c r="H29" s="329">
        <v>23</v>
      </c>
      <c r="I29" s="327" t="s">
        <v>819</v>
      </c>
      <c r="J29" s="328"/>
      <c r="K29" s="329">
        <v>59</v>
      </c>
      <c r="L29" s="327" t="s">
        <v>1062</v>
      </c>
      <c r="N29" s="329">
        <v>95</v>
      </c>
      <c r="O29" s="327" t="s">
        <v>1092</v>
      </c>
      <c r="Q29" s="329">
        <v>131</v>
      </c>
      <c r="R29" s="327" t="s">
        <v>1125</v>
      </c>
    </row>
    <row r="30" spans="1:18" ht="22.5">
      <c r="C30" s="328"/>
      <c r="D30" s="328"/>
      <c r="E30" s="328"/>
      <c r="F30" s="328"/>
      <c r="G30" s="328"/>
      <c r="H30" s="332">
        <v>24</v>
      </c>
      <c r="I30" s="330" t="s">
        <v>243</v>
      </c>
      <c r="J30" s="331"/>
      <c r="K30" s="332">
        <v>60</v>
      </c>
      <c r="L30" s="330" t="s">
        <v>1063</v>
      </c>
      <c r="N30" s="332">
        <v>96</v>
      </c>
      <c r="O30" s="330" t="s">
        <v>1093</v>
      </c>
      <c r="Q30" s="332">
        <v>132</v>
      </c>
      <c r="R30" s="330" t="s">
        <v>1126</v>
      </c>
    </row>
    <row r="31" spans="1:18" ht="33.75">
      <c r="C31" s="328"/>
      <c r="D31" s="328"/>
      <c r="E31" s="328"/>
      <c r="F31" s="328"/>
      <c r="G31" s="328"/>
      <c r="H31" s="329">
        <v>25</v>
      </c>
      <c r="I31" s="327" t="s">
        <v>4</v>
      </c>
      <c r="J31" s="328"/>
      <c r="K31" s="329">
        <v>61</v>
      </c>
      <c r="L31" s="327" t="s">
        <v>1064</v>
      </c>
      <c r="N31" s="329">
        <v>97</v>
      </c>
      <c r="O31" s="327" t="s">
        <v>1094</v>
      </c>
      <c r="Q31" s="329">
        <v>133</v>
      </c>
      <c r="R31" s="327" t="s">
        <v>860</v>
      </c>
    </row>
    <row r="32" spans="1:18" ht="22.5">
      <c r="C32" s="328"/>
      <c r="D32" s="328"/>
      <c r="E32" s="328"/>
      <c r="F32" s="328"/>
      <c r="G32" s="328"/>
      <c r="H32" s="332">
        <v>26</v>
      </c>
      <c r="I32" s="330" t="s">
        <v>1039</v>
      </c>
      <c r="J32" s="331"/>
      <c r="K32" s="332">
        <v>62</v>
      </c>
      <c r="L32" s="330" t="s">
        <v>1065</v>
      </c>
      <c r="N32" s="332">
        <v>98</v>
      </c>
      <c r="O32" s="330" t="s">
        <v>1095</v>
      </c>
      <c r="Q32" s="332">
        <v>134</v>
      </c>
      <c r="R32" s="330" t="s">
        <v>856</v>
      </c>
    </row>
    <row r="33" spans="3:18" ht="22.5">
      <c r="C33" s="328"/>
      <c r="D33" s="328"/>
      <c r="E33" s="328"/>
      <c r="F33" s="328"/>
      <c r="G33" s="328"/>
      <c r="H33" s="329">
        <v>27</v>
      </c>
      <c r="I33" s="327" t="s">
        <v>897</v>
      </c>
      <c r="J33" s="328"/>
      <c r="K33" s="329">
        <v>63</v>
      </c>
      <c r="L33" s="327" t="s">
        <v>1066</v>
      </c>
      <c r="N33" s="329">
        <v>99</v>
      </c>
      <c r="O33" s="327" t="s">
        <v>1096</v>
      </c>
      <c r="Q33" s="329">
        <v>135</v>
      </c>
      <c r="R33" s="327" t="s">
        <v>1127</v>
      </c>
    </row>
    <row r="34" spans="3:18" ht="22.5">
      <c r="C34" s="328"/>
      <c r="D34" s="328"/>
      <c r="E34" s="328"/>
      <c r="F34" s="328"/>
      <c r="G34" s="328"/>
      <c r="H34" s="332">
        <v>28</v>
      </c>
      <c r="I34" s="330" t="s">
        <v>1040</v>
      </c>
      <c r="J34" s="331"/>
      <c r="K34" s="332">
        <v>64</v>
      </c>
      <c r="L34" s="330" t="s">
        <v>1067</v>
      </c>
      <c r="N34" s="332">
        <v>100</v>
      </c>
      <c r="O34" s="330" t="s">
        <v>1097</v>
      </c>
      <c r="Q34" s="332">
        <v>136</v>
      </c>
      <c r="R34" s="330" t="s">
        <v>1128</v>
      </c>
    </row>
    <row r="35" spans="3:18">
      <c r="C35" s="328"/>
      <c r="D35" s="328"/>
      <c r="E35" s="328"/>
      <c r="F35" s="328"/>
      <c r="G35" s="328"/>
      <c r="H35" s="329">
        <v>29</v>
      </c>
      <c r="I35" s="327" t="s">
        <v>1041</v>
      </c>
      <c r="J35" s="328"/>
      <c r="K35" s="329">
        <v>65</v>
      </c>
      <c r="L35" s="327" t="s">
        <v>1068</v>
      </c>
      <c r="N35" s="329">
        <v>101</v>
      </c>
      <c r="O35" s="327" t="s">
        <v>1098</v>
      </c>
      <c r="Q35" s="329">
        <v>137</v>
      </c>
      <c r="R35" s="327" t="s">
        <v>1129</v>
      </c>
    </row>
    <row r="36" spans="3:18" ht="22.5">
      <c r="C36" s="328"/>
      <c r="D36" s="328"/>
      <c r="E36" s="328"/>
      <c r="F36" s="328"/>
      <c r="G36" s="328"/>
      <c r="H36" s="332">
        <v>30</v>
      </c>
      <c r="I36" s="330" t="s">
        <v>440</v>
      </c>
      <c r="J36" s="331"/>
      <c r="K36" s="332">
        <v>66</v>
      </c>
      <c r="L36" s="330" t="s">
        <v>1069</v>
      </c>
      <c r="N36" s="332">
        <v>102</v>
      </c>
      <c r="O36" s="330" t="s">
        <v>1099</v>
      </c>
      <c r="Q36" s="332">
        <v>138</v>
      </c>
      <c r="R36" s="330" t="s">
        <v>1130</v>
      </c>
    </row>
    <row r="37" spans="3:18" ht="22.5">
      <c r="C37" s="328"/>
      <c r="D37" s="328"/>
      <c r="E37" s="328"/>
      <c r="F37" s="328"/>
      <c r="G37" s="328"/>
      <c r="H37" s="329">
        <v>31</v>
      </c>
      <c r="I37" s="327" t="s">
        <v>1042</v>
      </c>
      <c r="J37" s="328"/>
      <c r="K37" s="329">
        <v>67</v>
      </c>
      <c r="L37" s="327" t="s">
        <v>1070</v>
      </c>
      <c r="N37" s="329">
        <v>103</v>
      </c>
      <c r="O37" s="327" t="s">
        <v>1100</v>
      </c>
      <c r="Q37" s="329">
        <v>139</v>
      </c>
      <c r="R37" s="327" t="s">
        <v>1131</v>
      </c>
    </row>
    <row r="38" spans="3:18" ht="22.5">
      <c r="C38" s="328"/>
      <c r="D38" s="328"/>
      <c r="E38" s="328"/>
      <c r="F38" s="328"/>
      <c r="G38" s="328"/>
      <c r="H38" s="332">
        <v>32</v>
      </c>
      <c r="I38" s="330" t="s">
        <v>1043</v>
      </c>
      <c r="J38" s="331"/>
      <c r="K38" s="332">
        <v>68</v>
      </c>
      <c r="L38" s="330" t="s">
        <v>5</v>
      </c>
      <c r="N38" s="332">
        <v>104</v>
      </c>
      <c r="O38" s="330" t="s">
        <v>1101</v>
      </c>
      <c r="Q38" s="332">
        <v>140</v>
      </c>
      <c r="R38" s="330" t="s">
        <v>1132</v>
      </c>
    </row>
    <row r="39" spans="3:18" ht="22.5">
      <c r="C39" s="328"/>
      <c r="D39" s="328"/>
      <c r="E39" s="328"/>
      <c r="F39" s="328"/>
      <c r="G39" s="328"/>
      <c r="H39" s="329">
        <v>33</v>
      </c>
      <c r="I39" s="327" t="s">
        <v>1044</v>
      </c>
      <c r="J39" s="328"/>
      <c r="K39" s="329">
        <v>69</v>
      </c>
      <c r="L39" s="327" t="s">
        <v>1071</v>
      </c>
      <c r="N39" s="329">
        <v>105</v>
      </c>
      <c r="O39" s="327" t="s">
        <v>1102</v>
      </c>
      <c r="Q39" s="329">
        <v>141</v>
      </c>
      <c r="R39" s="327" t="s">
        <v>480</v>
      </c>
    </row>
    <row r="40" spans="3:18">
      <c r="C40" s="328"/>
      <c r="D40" s="328"/>
      <c r="E40" s="328"/>
      <c r="F40" s="328"/>
      <c r="G40" s="328"/>
      <c r="H40" s="332">
        <v>34</v>
      </c>
      <c r="I40" s="330" t="s">
        <v>1045</v>
      </c>
      <c r="J40" s="331"/>
      <c r="K40" s="332">
        <v>70</v>
      </c>
      <c r="L40" s="330" t="s">
        <v>925</v>
      </c>
      <c r="N40" s="332">
        <v>106</v>
      </c>
      <c r="O40" s="330" t="s">
        <v>1103</v>
      </c>
      <c r="Q40" s="332">
        <v>142</v>
      </c>
      <c r="R40" s="330" t="s">
        <v>826</v>
      </c>
    </row>
    <row r="41" spans="3:18">
      <c r="H41" s="329">
        <v>35</v>
      </c>
      <c r="I41" s="327" t="s">
        <v>1046</v>
      </c>
      <c r="K41" s="329">
        <v>71</v>
      </c>
      <c r="L41" s="327" t="s">
        <v>1072</v>
      </c>
      <c r="N41" s="329">
        <v>107</v>
      </c>
      <c r="O41" s="327" t="s">
        <v>1104</v>
      </c>
    </row>
    <row r="42" spans="3:18" ht="22.5">
      <c r="H42" s="332">
        <v>36</v>
      </c>
      <c r="I42" s="330" t="s">
        <v>443</v>
      </c>
      <c r="K42" s="330">
        <v>72</v>
      </c>
      <c r="L42" s="330" t="s">
        <v>1073</v>
      </c>
      <c r="N42" s="332">
        <v>108</v>
      </c>
      <c r="O42" s="330" t="s">
        <v>1105</v>
      </c>
    </row>
  </sheetData>
  <mergeCells count="4">
    <mergeCell ref="A4:C4"/>
    <mergeCell ref="H5:I5"/>
    <mergeCell ref="K5:L5"/>
    <mergeCell ref="E4:R4"/>
  </mergeCells>
  <pageMargins left="0.7" right="0.7" top="0.75" bottom="0.75" header="0.3" footer="0.3"/>
  <pageSetup paperSize="9" scale="4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G70"/>
  <sheetViews>
    <sheetView zoomScale="90" zoomScaleNormal="90" workbookViewId="0">
      <selection activeCell="I18" sqref="I18"/>
    </sheetView>
  </sheetViews>
  <sheetFormatPr baseColWidth="10" defaultColWidth="9.28515625" defaultRowHeight="11.25"/>
  <cols>
    <col min="1" max="1" width="9.28515625" style="320"/>
    <col min="2" max="2" width="80.28515625" style="315" customWidth="1"/>
    <col min="3" max="3" width="14.140625" style="315" bestFit="1" customWidth="1"/>
    <col min="4" max="4" width="10.140625" style="315" customWidth="1"/>
    <col min="5" max="5" width="6.28515625" style="315" bestFit="1" customWidth="1"/>
    <col min="6" max="6" width="13.7109375" style="321" customWidth="1"/>
    <col min="7" max="7" width="15.7109375" style="315" customWidth="1"/>
    <col min="8" max="16384" width="9.28515625" style="315"/>
  </cols>
  <sheetData>
    <row r="1" spans="1:7" ht="12" thickBot="1">
      <c r="A1" s="1498" t="s">
        <v>246</v>
      </c>
      <c r="B1" s="1498" t="s">
        <v>247</v>
      </c>
      <c r="C1" s="1498" t="s">
        <v>808</v>
      </c>
      <c r="D1" s="1500" t="s">
        <v>238</v>
      </c>
      <c r="E1" s="1500"/>
      <c r="F1" s="1498" t="s">
        <v>248</v>
      </c>
      <c r="G1" s="1498" t="s">
        <v>249</v>
      </c>
    </row>
    <row r="2" spans="1:7" ht="45.75" thickBot="1">
      <c r="A2" s="1499"/>
      <c r="B2" s="1499"/>
      <c r="C2" s="1499"/>
      <c r="D2" s="85" t="s">
        <v>240</v>
      </c>
      <c r="E2" s="85" t="s">
        <v>769</v>
      </c>
      <c r="F2" s="1499"/>
      <c r="G2" s="1499"/>
    </row>
    <row r="3" spans="1:7" ht="67.5">
      <c r="A3" s="316" t="s">
        <v>250</v>
      </c>
      <c r="B3" s="172" t="s">
        <v>1336</v>
      </c>
      <c r="C3" s="317" t="s">
        <v>251</v>
      </c>
      <c r="D3" s="317" t="s">
        <v>251</v>
      </c>
      <c r="E3" s="317" t="s">
        <v>251</v>
      </c>
      <c r="F3" s="317" t="s">
        <v>252</v>
      </c>
      <c r="G3" s="317" t="s">
        <v>253</v>
      </c>
    </row>
    <row r="4" spans="1:7" ht="33.75">
      <c r="A4" s="318" t="s">
        <v>250</v>
      </c>
      <c r="B4" s="175" t="s">
        <v>1337</v>
      </c>
      <c r="C4" s="319" t="s">
        <v>251</v>
      </c>
      <c r="D4" s="319" t="s">
        <v>251</v>
      </c>
      <c r="E4" s="319" t="s">
        <v>251</v>
      </c>
      <c r="F4" s="319" t="s">
        <v>252</v>
      </c>
      <c r="G4" s="319" t="s">
        <v>254</v>
      </c>
    </row>
    <row r="5" spans="1:7" ht="45">
      <c r="A5" s="316" t="s">
        <v>255</v>
      </c>
      <c r="B5" s="172" t="s">
        <v>1338</v>
      </c>
      <c r="C5" s="317" t="s">
        <v>251</v>
      </c>
      <c r="D5" s="317" t="s">
        <v>251</v>
      </c>
      <c r="E5" s="317"/>
      <c r="F5" s="317" t="s">
        <v>256</v>
      </c>
      <c r="G5" s="317" t="s">
        <v>257</v>
      </c>
    </row>
    <row r="6" spans="1:7" ht="67.5">
      <c r="A6" s="318" t="s">
        <v>258</v>
      </c>
      <c r="B6" s="175" t="s">
        <v>1339</v>
      </c>
      <c r="C6" s="319" t="s">
        <v>251</v>
      </c>
      <c r="D6" s="319" t="s">
        <v>251</v>
      </c>
      <c r="E6" s="319"/>
      <c r="F6" s="319" t="s">
        <v>256</v>
      </c>
      <c r="G6" s="319" t="s">
        <v>259</v>
      </c>
    </row>
    <row r="7" spans="1:7" ht="45">
      <c r="A7" s="316" t="s">
        <v>260</v>
      </c>
      <c r="B7" s="172" t="s">
        <v>1340</v>
      </c>
      <c r="C7" s="317" t="s">
        <v>251</v>
      </c>
      <c r="D7" s="317" t="s">
        <v>251</v>
      </c>
      <c r="E7" s="317"/>
      <c r="F7" s="317" t="s">
        <v>261</v>
      </c>
      <c r="G7" s="317" t="s">
        <v>257</v>
      </c>
    </row>
    <row r="8" spans="1:7" ht="78.75">
      <c r="A8" s="318" t="s">
        <v>1341</v>
      </c>
      <c r="B8" s="175" t="s">
        <v>1342</v>
      </c>
      <c r="C8" s="319" t="s">
        <v>251</v>
      </c>
      <c r="D8" s="319" t="s">
        <v>251</v>
      </c>
      <c r="E8" s="319"/>
      <c r="F8" s="319" t="s">
        <v>261</v>
      </c>
      <c r="G8" s="319" t="s">
        <v>259</v>
      </c>
    </row>
    <row r="9" spans="1:7" ht="56.25">
      <c r="A9" s="316">
        <v>16</v>
      </c>
      <c r="B9" s="172" t="s">
        <v>1343</v>
      </c>
      <c r="C9" s="317"/>
      <c r="D9" s="317" t="s">
        <v>251</v>
      </c>
      <c r="E9" s="317"/>
      <c r="F9" s="317" t="s">
        <v>262</v>
      </c>
      <c r="G9" s="317" t="s">
        <v>263</v>
      </c>
    </row>
    <row r="10" spans="1:7" ht="78.75">
      <c r="A10" s="318">
        <v>17</v>
      </c>
      <c r="B10" s="175" t="s">
        <v>774</v>
      </c>
      <c r="C10" s="319"/>
      <c r="D10" s="319" t="s">
        <v>251</v>
      </c>
      <c r="E10" s="319"/>
      <c r="F10" s="319" t="s">
        <v>262</v>
      </c>
      <c r="G10" s="319" t="s">
        <v>263</v>
      </c>
    </row>
    <row r="11" spans="1:7" ht="22.5">
      <c r="A11" s="316">
        <v>18</v>
      </c>
      <c r="B11" s="172" t="s">
        <v>1344</v>
      </c>
      <c r="C11" s="317"/>
      <c r="D11" s="317" t="s">
        <v>251</v>
      </c>
      <c r="E11" s="317"/>
      <c r="F11" s="317" t="s">
        <v>262</v>
      </c>
      <c r="G11" s="317" t="s">
        <v>264</v>
      </c>
    </row>
    <row r="12" spans="1:7" ht="101.25">
      <c r="A12" s="318">
        <v>19</v>
      </c>
      <c r="B12" s="175" t="s">
        <v>775</v>
      </c>
      <c r="C12" s="319" t="s">
        <v>251</v>
      </c>
      <c r="D12" s="319" t="s">
        <v>251</v>
      </c>
      <c r="E12" s="319"/>
      <c r="F12" s="319" t="s">
        <v>265</v>
      </c>
      <c r="G12" s="319" t="s">
        <v>257</v>
      </c>
    </row>
    <row r="13" spans="1:7" ht="56.25">
      <c r="A13" s="316">
        <v>20</v>
      </c>
      <c r="B13" s="172" t="s">
        <v>1345</v>
      </c>
      <c r="C13" s="317" t="s">
        <v>251</v>
      </c>
      <c r="D13" s="317" t="s">
        <v>251</v>
      </c>
      <c r="E13" s="317"/>
      <c r="F13" s="317" t="s">
        <v>266</v>
      </c>
      <c r="G13" s="317" t="s">
        <v>267</v>
      </c>
    </row>
    <row r="14" spans="1:7" ht="45">
      <c r="A14" s="318">
        <v>21</v>
      </c>
      <c r="B14" s="175" t="s">
        <v>1346</v>
      </c>
      <c r="C14" s="319" t="s">
        <v>251</v>
      </c>
      <c r="D14" s="319" t="s">
        <v>251</v>
      </c>
      <c r="E14" s="319"/>
      <c r="F14" s="319" t="s">
        <v>266</v>
      </c>
      <c r="G14" s="319" t="s">
        <v>257</v>
      </c>
    </row>
    <row r="15" spans="1:7">
      <c r="A15" s="316"/>
      <c r="B15" s="172"/>
      <c r="C15" s="317"/>
      <c r="D15" s="317"/>
      <c r="E15" s="317"/>
      <c r="F15" s="317" t="s">
        <v>268</v>
      </c>
      <c r="G15" s="317"/>
    </row>
    <row r="16" spans="1:7" ht="22.5">
      <c r="A16" s="318">
        <v>22</v>
      </c>
      <c r="B16" s="175" t="s">
        <v>1347</v>
      </c>
      <c r="C16" s="319" t="s">
        <v>251</v>
      </c>
      <c r="D16" s="319" t="s">
        <v>251</v>
      </c>
      <c r="E16" s="319"/>
      <c r="F16" s="319" t="s">
        <v>262</v>
      </c>
      <c r="G16" s="319" t="s">
        <v>257</v>
      </c>
    </row>
    <row r="17" spans="1:7" ht="22.5">
      <c r="A17" s="316">
        <v>23</v>
      </c>
      <c r="B17" s="172" t="s">
        <v>776</v>
      </c>
      <c r="C17" s="317" t="s">
        <v>251</v>
      </c>
      <c r="D17" s="317" t="s">
        <v>251</v>
      </c>
      <c r="E17" s="317"/>
      <c r="F17" s="317" t="s">
        <v>262</v>
      </c>
      <c r="G17" s="317" t="s">
        <v>257</v>
      </c>
    </row>
    <row r="18" spans="1:7" ht="33.75">
      <c r="A18" s="318">
        <v>24</v>
      </c>
      <c r="B18" s="175" t="s">
        <v>1348</v>
      </c>
      <c r="C18" s="319" t="s">
        <v>251</v>
      </c>
      <c r="D18" s="319" t="s">
        <v>251</v>
      </c>
      <c r="E18" s="319"/>
      <c r="F18" s="319" t="s">
        <v>262</v>
      </c>
      <c r="G18" s="319" t="s">
        <v>257</v>
      </c>
    </row>
    <row r="19" spans="1:7" ht="56.25">
      <c r="A19" s="316">
        <v>25</v>
      </c>
      <c r="B19" s="172" t="s">
        <v>777</v>
      </c>
      <c r="C19" s="317" t="s">
        <v>251</v>
      </c>
      <c r="D19" s="317" t="s">
        <v>251</v>
      </c>
      <c r="E19" s="317"/>
      <c r="F19" s="317" t="s">
        <v>262</v>
      </c>
      <c r="G19" s="317" t="s">
        <v>257</v>
      </c>
    </row>
    <row r="20" spans="1:7" ht="45">
      <c r="A20" s="318">
        <v>26</v>
      </c>
      <c r="B20" s="14" t="s">
        <v>1349</v>
      </c>
      <c r="C20" s="319"/>
      <c r="D20" s="319" t="s">
        <v>251</v>
      </c>
      <c r="E20" s="319"/>
      <c r="F20" s="319" t="s">
        <v>262</v>
      </c>
      <c r="G20" s="319" t="s">
        <v>257</v>
      </c>
    </row>
    <row r="21" spans="1:7" ht="33.75">
      <c r="A21" s="316">
        <v>27</v>
      </c>
      <c r="B21" s="172" t="s">
        <v>778</v>
      </c>
      <c r="C21" s="317"/>
      <c r="D21" s="317" t="s">
        <v>251</v>
      </c>
      <c r="E21" s="317"/>
      <c r="F21" s="317" t="s">
        <v>262</v>
      </c>
      <c r="G21" s="317" t="s">
        <v>259</v>
      </c>
    </row>
    <row r="22" spans="1:7" ht="33.75">
      <c r="A22" s="318">
        <v>28</v>
      </c>
      <c r="B22" s="175" t="s">
        <v>1350</v>
      </c>
      <c r="C22" s="319"/>
      <c r="D22" s="319" t="s">
        <v>251</v>
      </c>
      <c r="E22" s="319" t="s">
        <v>251</v>
      </c>
      <c r="F22" s="319" t="s">
        <v>262</v>
      </c>
      <c r="G22" s="319" t="s">
        <v>257</v>
      </c>
    </row>
    <row r="23" spans="1:7" ht="22.5">
      <c r="A23" s="316">
        <v>29</v>
      </c>
      <c r="B23" s="172" t="s">
        <v>779</v>
      </c>
      <c r="C23" s="317"/>
      <c r="D23" s="317" t="s">
        <v>251</v>
      </c>
      <c r="E23" s="317" t="s">
        <v>251</v>
      </c>
      <c r="F23" s="317" t="s">
        <v>262</v>
      </c>
      <c r="G23" s="317" t="s">
        <v>11</v>
      </c>
    </row>
    <row r="24" spans="1:7" ht="45">
      <c r="A24" s="318">
        <v>30</v>
      </c>
      <c r="B24" s="175" t="s">
        <v>1351</v>
      </c>
      <c r="C24" s="319"/>
      <c r="D24" s="319" t="s">
        <v>251</v>
      </c>
      <c r="E24" s="319" t="s">
        <v>251</v>
      </c>
      <c r="F24" s="319" t="s">
        <v>262</v>
      </c>
      <c r="G24" s="319" t="s">
        <v>269</v>
      </c>
    </row>
    <row r="25" spans="1:7" ht="67.5">
      <c r="A25" s="316">
        <v>31</v>
      </c>
      <c r="B25" s="172" t="s">
        <v>1352</v>
      </c>
      <c r="C25" s="317" t="s">
        <v>251</v>
      </c>
      <c r="D25" s="317" t="s">
        <v>251</v>
      </c>
      <c r="E25" s="317" t="s">
        <v>251</v>
      </c>
      <c r="F25" s="317" t="s">
        <v>262</v>
      </c>
      <c r="G25" s="317" t="s">
        <v>269</v>
      </c>
    </row>
    <row r="26" spans="1:7" ht="33.75">
      <c r="A26" s="318">
        <v>32</v>
      </c>
      <c r="B26" s="175" t="s">
        <v>1353</v>
      </c>
      <c r="C26" s="319" t="s">
        <v>251</v>
      </c>
      <c r="D26" s="319" t="s">
        <v>251</v>
      </c>
      <c r="E26" s="319" t="s">
        <v>251</v>
      </c>
      <c r="F26" s="319" t="s">
        <v>262</v>
      </c>
      <c r="G26" s="319" t="s">
        <v>269</v>
      </c>
    </row>
    <row r="27" spans="1:7" ht="56.25">
      <c r="A27" s="316">
        <v>33</v>
      </c>
      <c r="B27" s="172" t="s">
        <v>1354</v>
      </c>
      <c r="C27" s="317" t="s">
        <v>251</v>
      </c>
      <c r="D27" s="317"/>
      <c r="E27" s="317" t="s">
        <v>251</v>
      </c>
      <c r="F27" s="317" t="s">
        <v>262</v>
      </c>
      <c r="G27" s="317" t="s">
        <v>269</v>
      </c>
    </row>
    <row r="28" spans="1:7" ht="33.75">
      <c r="A28" s="318">
        <v>34</v>
      </c>
      <c r="B28" s="175" t="s">
        <v>1355</v>
      </c>
      <c r="C28" s="319" t="s">
        <v>251</v>
      </c>
      <c r="D28" s="319"/>
      <c r="E28" s="319" t="s">
        <v>251</v>
      </c>
      <c r="F28" s="319" t="s">
        <v>262</v>
      </c>
      <c r="G28" s="319" t="s">
        <v>269</v>
      </c>
    </row>
    <row r="29" spans="1:7" ht="45">
      <c r="A29" s="316">
        <v>35</v>
      </c>
      <c r="B29" s="172" t="s">
        <v>780</v>
      </c>
      <c r="C29" s="317"/>
      <c r="D29" s="317" t="s">
        <v>251</v>
      </c>
      <c r="E29" s="317" t="s">
        <v>251</v>
      </c>
      <c r="F29" s="317" t="s">
        <v>262</v>
      </c>
      <c r="G29" s="317" t="s">
        <v>269</v>
      </c>
    </row>
    <row r="30" spans="1:7" ht="67.5">
      <c r="A30" s="318">
        <v>36</v>
      </c>
      <c r="B30" s="175" t="s">
        <v>1356</v>
      </c>
      <c r="C30" s="319"/>
      <c r="D30" s="319" t="s">
        <v>251</v>
      </c>
      <c r="E30" s="319" t="s">
        <v>251</v>
      </c>
      <c r="F30" s="319" t="s">
        <v>262</v>
      </c>
      <c r="G30" s="319" t="s">
        <v>269</v>
      </c>
    </row>
    <row r="31" spans="1:7" ht="33.75">
      <c r="A31" s="316">
        <v>36</v>
      </c>
      <c r="B31" s="172" t="s">
        <v>781</v>
      </c>
      <c r="C31" s="317"/>
      <c r="D31" s="317" t="s">
        <v>251</v>
      </c>
      <c r="E31" s="317" t="s">
        <v>251</v>
      </c>
      <c r="F31" s="317" t="s">
        <v>262</v>
      </c>
      <c r="G31" s="317" t="s">
        <v>269</v>
      </c>
    </row>
    <row r="32" spans="1:7" ht="56.25">
      <c r="A32" s="318">
        <v>37</v>
      </c>
      <c r="B32" s="175" t="s">
        <v>1357</v>
      </c>
      <c r="C32" s="319"/>
      <c r="D32" s="319" t="s">
        <v>251</v>
      </c>
      <c r="E32" s="319" t="s">
        <v>251</v>
      </c>
      <c r="F32" s="319" t="s">
        <v>262</v>
      </c>
      <c r="G32" s="319" t="s">
        <v>254</v>
      </c>
    </row>
    <row r="33" spans="1:7" ht="67.5">
      <c r="A33" s="316">
        <v>38</v>
      </c>
      <c r="B33" s="172" t="s">
        <v>770</v>
      </c>
      <c r="C33" s="317" t="s">
        <v>251</v>
      </c>
      <c r="D33" s="317"/>
      <c r="E33" s="317" t="s">
        <v>251</v>
      </c>
      <c r="F33" s="317" t="s">
        <v>262</v>
      </c>
      <c r="G33" s="317" t="s">
        <v>254</v>
      </c>
    </row>
    <row r="34" spans="1:7" ht="33.75">
      <c r="A34" s="318">
        <v>39</v>
      </c>
      <c r="B34" s="175" t="s">
        <v>270</v>
      </c>
      <c r="C34" s="319"/>
      <c r="D34" s="319" t="s">
        <v>251</v>
      </c>
      <c r="E34" s="319" t="s">
        <v>251</v>
      </c>
      <c r="F34" s="319" t="s">
        <v>262</v>
      </c>
      <c r="G34" s="319" t="s">
        <v>254</v>
      </c>
    </row>
    <row r="35" spans="1:7" ht="45">
      <c r="A35" s="316">
        <v>40</v>
      </c>
      <c r="B35" s="172" t="s">
        <v>782</v>
      </c>
      <c r="C35" s="317"/>
      <c r="D35" s="317" t="s">
        <v>23</v>
      </c>
      <c r="E35" s="317"/>
      <c r="F35" s="317" t="s">
        <v>262</v>
      </c>
      <c r="G35" s="317" t="s">
        <v>271</v>
      </c>
    </row>
    <row r="36" spans="1:7" ht="33.75">
      <c r="A36" s="318">
        <v>41</v>
      </c>
      <c r="B36" s="175" t="s">
        <v>1358</v>
      </c>
      <c r="C36" s="319"/>
      <c r="D36" s="319" t="s">
        <v>251</v>
      </c>
      <c r="E36" s="319" t="s">
        <v>251</v>
      </c>
      <c r="F36" s="319" t="s">
        <v>262</v>
      </c>
      <c r="G36" s="319" t="s">
        <v>263</v>
      </c>
    </row>
    <row r="37" spans="1:7" ht="45">
      <c r="A37" s="316">
        <v>42</v>
      </c>
      <c r="B37" s="172" t="s">
        <v>783</v>
      </c>
      <c r="C37" s="317"/>
      <c r="D37" s="317" t="s">
        <v>251</v>
      </c>
      <c r="E37" s="317" t="s">
        <v>251</v>
      </c>
      <c r="F37" s="317" t="s">
        <v>262</v>
      </c>
      <c r="G37" s="317" t="s">
        <v>269</v>
      </c>
    </row>
    <row r="38" spans="1:7" ht="45">
      <c r="A38" s="318">
        <v>43</v>
      </c>
      <c r="B38" s="175" t="s">
        <v>1359</v>
      </c>
      <c r="C38" s="319"/>
      <c r="D38" s="319" t="s">
        <v>251</v>
      </c>
      <c r="E38" s="319" t="s">
        <v>251</v>
      </c>
      <c r="F38" s="319" t="s">
        <v>262</v>
      </c>
      <c r="G38" s="319" t="s">
        <v>269</v>
      </c>
    </row>
    <row r="39" spans="1:7" ht="56.25">
      <c r="A39" s="316">
        <v>44</v>
      </c>
      <c r="B39" s="172" t="s">
        <v>784</v>
      </c>
      <c r="C39" s="317"/>
      <c r="D39" s="317"/>
      <c r="E39" s="317"/>
      <c r="F39" s="317" t="s">
        <v>262</v>
      </c>
      <c r="G39" s="317" t="s">
        <v>269</v>
      </c>
    </row>
    <row r="40" spans="1:7" ht="45">
      <c r="A40" s="318">
        <v>45</v>
      </c>
      <c r="B40" s="175" t="s">
        <v>272</v>
      </c>
      <c r="C40" s="319"/>
      <c r="D40" s="319" t="s">
        <v>251</v>
      </c>
      <c r="E40" s="319" t="s">
        <v>251</v>
      </c>
      <c r="F40" s="319" t="s">
        <v>262</v>
      </c>
      <c r="G40" s="319" t="s">
        <v>269</v>
      </c>
    </row>
    <row r="41" spans="1:7" ht="78.75">
      <c r="A41" s="316">
        <v>46</v>
      </c>
      <c r="B41" s="172" t="s">
        <v>1360</v>
      </c>
      <c r="C41" s="317"/>
      <c r="D41" s="317" t="s">
        <v>251</v>
      </c>
      <c r="E41" s="317" t="s">
        <v>251</v>
      </c>
      <c r="F41" s="317" t="s">
        <v>262</v>
      </c>
      <c r="G41" s="317" t="s">
        <v>269</v>
      </c>
    </row>
    <row r="42" spans="1:7" ht="56.25">
      <c r="A42" s="318">
        <v>47</v>
      </c>
      <c r="B42" s="175" t="s">
        <v>273</v>
      </c>
      <c r="C42" s="319"/>
      <c r="D42" s="319" t="s">
        <v>251</v>
      </c>
      <c r="E42" s="319" t="s">
        <v>251</v>
      </c>
      <c r="F42" s="319" t="s">
        <v>262</v>
      </c>
      <c r="G42" s="319" t="s">
        <v>771</v>
      </c>
    </row>
    <row r="43" spans="1:7" ht="22.5">
      <c r="A43" s="316">
        <v>48</v>
      </c>
      <c r="B43" s="172" t="s">
        <v>785</v>
      </c>
      <c r="C43" s="317"/>
      <c r="D43" s="317"/>
      <c r="E43" s="317" t="s">
        <v>251</v>
      </c>
      <c r="F43" s="317" t="s">
        <v>262</v>
      </c>
      <c r="G43" s="317" t="s">
        <v>275</v>
      </c>
    </row>
    <row r="44" spans="1:7" ht="123.75">
      <c r="A44" s="318">
        <v>49</v>
      </c>
      <c r="B44" s="175" t="s">
        <v>1361</v>
      </c>
      <c r="C44" s="319"/>
      <c r="D44" s="319"/>
      <c r="E44" s="319" t="s">
        <v>251</v>
      </c>
      <c r="F44" s="319" t="s">
        <v>262</v>
      </c>
      <c r="G44" s="319" t="s">
        <v>276</v>
      </c>
    </row>
    <row r="45" spans="1:7" ht="67.5">
      <c r="A45" s="316">
        <v>50</v>
      </c>
      <c r="B45" s="172" t="s">
        <v>1362</v>
      </c>
      <c r="C45" s="317"/>
      <c r="D45" s="317"/>
      <c r="E45" s="317" t="s">
        <v>251</v>
      </c>
      <c r="F45" s="317" t="s">
        <v>262</v>
      </c>
      <c r="G45" s="317"/>
    </row>
    <row r="46" spans="1:7" ht="45">
      <c r="A46" s="318">
        <v>51</v>
      </c>
      <c r="B46" s="175" t="s">
        <v>1363</v>
      </c>
      <c r="C46" s="319"/>
      <c r="D46" s="319"/>
      <c r="E46" s="319" t="s">
        <v>251</v>
      </c>
      <c r="F46" s="319" t="s">
        <v>1364</v>
      </c>
      <c r="G46" s="319"/>
    </row>
    <row r="47" spans="1:7">
      <c r="A47" s="316">
        <v>52</v>
      </c>
      <c r="B47" s="172" t="s">
        <v>1365</v>
      </c>
      <c r="C47" s="317"/>
      <c r="D47" s="317"/>
      <c r="E47" s="317" t="s">
        <v>251</v>
      </c>
      <c r="F47" s="317" t="s">
        <v>262</v>
      </c>
      <c r="G47" s="317"/>
    </row>
    <row r="48" spans="1:7">
      <c r="A48" s="318">
        <v>53</v>
      </c>
      <c r="B48" s="175" t="s">
        <v>1366</v>
      </c>
      <c r="C48" s="319"/>
      <c r="D48" s="319"/>
      <c r="E48" s="319" t="s">
        <v>251</v>
      </c>
      <c r="F48" s="319" t="s">
        <v>1364</v>
      </c>
      <c r="G48" s="319"/>
    </row>
    <row r="49" spans="1:7" ht="45">
      <c r="A49" s="316">
        <v>54</v>
      </c>
      <c r="B49" s="172" t="s">
        <v>786</v>
      </c>
      <c r="C49" s="317"/>
      <c r="D49" s="317" t="s">
        <v>251</v>
      </c>
      <c r="E49" s="317" t="s">
        <v>251</v>
      </c>
      <c r="F49" s="317" t="s">
        <v>262</v>
      </c>
      <c r="G49" s="317" t="s">
        <v>277</v>
      </c>
    </row>
    <row r="50" spans="1:7" ht="78.75">
      <c r="A50" s="318">
        <v>55</v>
      </c>
      <c r="B50" s="175" t="s">
        <v>1367</v>
      </c>
      <c r="C50" s="319"/>
      <c r="D50" s="319" t="s">
        <v>251</v>
      </c>
      <c r="E50" s="319" t="s">
        <v>251</v>
      </c>
      <c r="F50" s="319" t="s">
        <v>278</v>
      </c>
      <c r="G50" s="319" t="s">
        <v>31</v>
      </c>
    </row>
    <row r="51" spans="1:7" ht="112.5">
      <c r="A51" s="316">
        <v>56</v>
      </c>
      <c r="B51" s="172" t="s">
        <v>787</v>
      </c>
      <c r="C51" s="317" t="s">
        <v>251</v>
      </c>
      <c r="D51" s="317"/>
      <c r="E51" s="317" t="s">
        <v>251</v>
      </c>
      <c r="F51" s="317" t="s">
        <v>278</v>
      </c>
      <c r="G51" s="317" t="s">
        <v>31</v>
      </c>
    </row>
    <row r="52" spans="1:7" ht="90">
      <c r="A52" s="318">
        <v>57</v>
      </c>
      <c r="B52" s="175" t="s">
        <v>1368</v>
      </c>
      <c r="C52" s="319" t="s">
        <v>251</v>
      </c>
      <c r="D52" s="319" t="s">
        <v>251</v>
      </c>
      <c r="E52" s="319" t="s">
        <v>251</v>
      </c>
      <c r="F52" s="319" t="s">
        <v>279</v>
      </c>
      <c r="G52" s="319" t="s">
        <v>31</v>
      </c>
    </row>
    <row r="53" spans="1:7" ht="56.25">
      <c r="A53" s="316">
        <v>58</v>
      </c>
      <c r="B53" s="172" t="s">
        <v>772</v>
      </c>
      <c r="C53" s="317"/>
      <c r="D53" s="317" t="s">
        <v>251</v>
      </c>
      <c r="E53" s="317"/>
      <c r="F53" s="317" t="s">
        <v>278</v>
      </c>
      <c r="G53" s="317" t="s">
        <v>31</v>
      </c>
    </row>
    <row r="54" spans="1:7" ht="22.5">
      <c r="A54" s="318">
        <v>59</v>
      </c>
      <c r="B54" s="175" t="s">
        <v>956</v>
      </c>
      <c r="C54" s="319"/>
      <c r="D54" s="319"/>
      <c r="E54" s="319"/>
      <c r="F54" s="319"/>
      <c r="G54" s="319"/>
    </row>
    <row r="55" spans="1:7" ht="157.5">
      <c r="A55" s="316">
        <v>56</v>
      </c>
      <c r="B55" s="172" t="s">
        <v>1369</v>
      </c>
      <c r="C55" s="317" t="s">
        <v>251</v>
      </c>
      <c r="D55" s="317" t="s">
        <v>251</v>
      </c>
      <c r="E55" s="317"/>
      <c r="F55" s="317" t="s">
        <v>262</v>
      </c>
      <c r="G55" s="317" t="s">
        <v>31</v>
      </c>
    </row>
    <row r="56" spans="1:7" ht="236.25">
      <c r="A56" s="318">
        <v>60</v>
      </c>
      <c r="B56" s="175" t="s">
        <v>1370</v>
      </c>
      <c r="C56" s="319"/>
      <c r="D56" s="319"/>
      <c r="E56" s="319" t="s">
        <v>251</v>
      </c>
      <c r="F56" s="319" t="s">
        <v>262</v>
      </c>
      <c r="G56" s="319" t="s">
        <v>31</v>
      </c>
    </row>
    <row r="57" spans="1:7" ht="22.5">
      <c r="A57" s="316">
        <v>61</v>
      </c>
      <c r="B57" s="172" t="s">
        <v>959</v>
      </c>
      <c r="C57" s="317"/>
      <c r="D57" s="317"/>
      <c r="E57" s="317"/>
      <c r="F57" s="317"/>
      <c r="G57" s="317"/>
    </row>
    <row r="58" spans="1:7" ht="22.5">
      <c r="A58" s="318">
        <v>62</v>
      </c>
      <c r="B58" s="175" t="s">
        <v>960</v>
      </c>
      <c r="C58" s="319"/>
      <c r="D58" s="319"/>
      <c r="E58" s="319"/>
      <c r="F58" s="319"/>
      <c r="G58" s="319"/>
    </row>
    <row r="59" spans="1:7" ht="22.5">
      <c r="A59" s="316">
        <v>63</v>
      </c>
      <c r="B59" s="172" t="s">
        <v>1371</v>
      </c>
      <c r="C59" s="317"/>
      <c r="D59" s="317"/>
      <c r="E59" s="317"/>
      <c r="F59" s="317"/>
      <c r="G59" s="317"/>
    </row>
    <row r="60" spans="1:7">
      <c r="A60" s="318">
        <v>64</v>
      </c>
      <c r="B60" s="175" t="s">
        <v>963</v>
      </c>
      <c r="C60" s="319"/>
      <c r="D60" s="319"/>
      <c r="E60" s="319"/>
      <c r="F60" s="319"/>
      <c r="G60" s="319"/>
    </row>
    <row r="61" spans="1:7">
      <c r="A61" s="316">
        <v>65</v>
      </c>
      <c r="B61" s="172" t="s">
        <v>964</v>
      </c>
      <c r="C61" s="317"/>
      <c r="D61" s="317"/>
      <c r="E61" s="317"/>
      <c r="F61" s="317"/>
      <c r="G61" s="317"/>
    </row>
    <row r="62" spans="1:7">
      <c r="A62" s="318">
        <v>66</v>
      </c>
      <c r="B62" s="175" t="s">
        <v>965</v>
      </c>
      <c r="C62" s="319"/>
      <c r="D62" s="319"/>
      <c r="E62" s="319"/>
      <c r="F62" s="319"/>
      <c r="G62" s="319"/>
    </row>
    <row r="63" spans="1:7">
      <c r="A63" s="316">
        <v>67</v>
      </c>
      <c r="B63" s="172" t="s">
        <v>1372</v>
      </c>
      <c r="C63" s="317"/>
      <c r="D63" s="317"/>
      <c r="E63" s="317"/>
      <c r="F63" s="317"/>
      <c r="G63" s="317"/>
    </row>
    <row r="64" spans="1:7">
      <c r="A64" s="318">
        <v>68</v>
      </c>
      <c r="B64" s="175" t="s">
        <v>1373</v>
      </c>
      <c r="C64" s="319"/>
      <c r="D64" s="319" t="s">
        <v>251</v>
      </c>
      <c r="E64" s="319" t="s">
        <v>251</v>
      </c>
      <c r="F64" s="319" t="s">
        <v>262</v>
      </c>
      <c r="G64" s="319" t="s">
        <v>31</v>
      </c>
    </row>
    <row r="65" spans="1:7" ht="180">
      <c r="A65" s="316">
        <v>69</v>
      </c>
      <c r="B65" s="172" t="s">
        <v>1374</v>
      </c>
      <c r="C65" s="317"/>
      <c r="D65" s="317"/>
      <c r="E65" s="317" t="s">
        <v>251</v>
      </c>
      <c r="F65" s="317" t="s">
        <v>262</v>
      </c>
      <c r="G65" s="317"/>
    </row>
    <row r="66" spans="1:7" ht="33.75">
      <c r="A66" s="318">
        <v>70</v>
      </c>
      <c r="B66" s="175" t="s">
        <v>1375</v>
      </c>
      <c r="C66" s="319"/>
      <c r="D66" s="319"/>
      <c r="E66" s="319" t="s">
        <v>251</v>
      </c>
      <c r="F66" s="319" t="s">
        <v>262</v>
      </c>
      <c r="G66" s="319"/>
    </row>
    <row r="67" spans="1:7" ht="56.25">
      <c r="A67" s="316">
        <v>71</v>
      </c>
      <c r="B67" s="172" t="s">
        <v>788</v>
      </c>
      <c r="C67" s="317"/>
      <c r="D67" s="317"/>
      <c r="E67" s="317" t="s">
        <v>251</v>
      </c>
      <c r="F67" s="317" t="s">
        <v>262</v>
      </c>
      <c r="G67" s="317" t="s">
        <v>31</v>
      </c>
    </row>
    <row r="68" spans="1:7" ht="67.5">
      <c r="A68" s="318">
        <v>72</v>
      </c>
      <c r="B68" s="175" t="s">
        <v>1376</v>
      </c>
      <c r="C68" s="319"/>
      <c r="D68" s="319"/>
      <c r="E68" s="319" t="s">
        <v>251</v>
      </c>
      <c r="F68" s="319" t="s">
        <v>262</v>
      </c>
      <c r="G68" s="319" t="s">
        <v>31</v>
      </c>
    </row>
    <row r="69" spans="1:7" ht="78.75">
      <c r="A69" s="316">
        <v>73</v>
      </c>
      <c r="B69" s="172" t="s">
        <v>789</v>
      </c>
      <c r="C69" s="317"/>
      <c r="D69" s="317"/>
      <c r="E69" s="317" t="s">
        <v>251</v>
      </c>
      <c r="F69" s="317" t="s">
        <v>262</v>
      </c>
      <c r="G69" s="317" t="s">
        <v>31</v>
      </c>
    </row>
    <row r="70" spans="1:7">
      <c r="A70" s="318">
        <v>74</v>
      </c>
      <c r="B70" s="175" t="s">
        <v>280</v>
      </c>
      <c r="C70" s="319"/>
      <c r="D70" s="319"/>
      <c r="E70" s="319"/>
      <c r="F70" s="319" t="s">
        <v>262</v>
      </c>
      <c r="G70" s="319" t="s">
        <v>31</v>
      </c>
    </row>
  </sheetData>
  <autoFilter ref="A1:G62">
    <filterColumn colId="3" showButton="0"/>
  </autoFilter>
  <mergeCells count="6">
    <mergeCell ref="G1:G2"/>
    <mergeCell ref="A1:A2"/>
    <mergeCell ref="B1:B2"/>
    <mergeCell ref="C1:C2"/>
    <mergeCell ref="D1:E1"/>
    <mergeCell ref="F1:F2"/>
  </mergeCells>
  <pageMargins left="0.7" right="0.7" top="0.75" bottom="0.75" header="0.3" footer="0.3"/>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9"/>
  <sheetViews>
    <sheetView showGridLines="0" zoomScale="71" workbookViewId="0">
      <selection activeCell="I99" sqref="I99"/>
    </sheetView>
  </sheetViews>
  <sheetFormatPr baseColWidth="10" defaultColWidth="11.5703125" defaultRowHeight="11.25"/>
  <cols>
    <col min="1" max="1" width="11.5703125" style="290"/>
    <col min="2" max="2" width="18.28515625" style="290" bestFit="1" customWidth="1"/>
    <col min="3" max="3" width="19.5703125" style="291" bestFit="1" customWidth="1"/>
    <col min="4" max="4" width="22.85546875" style="290" bestFit="1" customWidth="1"/>
    <col min="5" max="5" width="15.140625" style="290" bestFit="1" customWidth="1"/>
    <col min="6" max="6" width="15.42578125" style="290" bestFit="1" customWidth="1"/>
    <col min="7" max="7" width="16.140625" style="290" bestFit="1" customWidth="1"/>
    <col min="8" max="8" width="12.7109375" style="290" bestFit="1" customWidth="1"/>
    <col min="9" max="9" width="11.5703125" style="290"/>
    <col min="10" max="10" width="18.140625" style="290" bestFit="1" customWidth="1"/>
    <col min="11" max="11" width="20.42578125" style="290" bestFit="1" customWidth="1"/>
    <col min="12" max="12" width="25.42578125" style="290" bestFit="1" customWidth="1"/>
    <col min="13" max="13" width="14.7109375" style="290" customWidth="1"/>
    <col min="14" max="16384" width="11.5703125" style="290"/>
  </cols>
  <sheetData>
    <row r="2" spans="1:13">
      <c r="A2" s="166" t="s">
        <v>4216</v>
      </c>
    </row>
    <row r="5" spans="1:13">
      <c r="A5" s="292" t="s">
        <v>2101</v>
      </c>
    </row>
    <row r="7" spans="1:13" ht="56.25">
      <c r="A7" s="287" t="s">
        <v>11</v>
      </c>
      <c r="B7" s="287" t="s">
        <v>304</v>
      </c>
      <c r="C7" s="287" t="s">
        <v>305</v>
      </c>
      <c r="D7" s="287" t="s">
        <v>306</v>
      </c>
      <c r="E7" s="287" t="s">
        <v>307</v>
      </c>
      <c r="F7" s="287" t="s">
        <v>742</v>
      </c>
      <c r="G7" s="287" t="s">
        <v>572</v>
      </c>
      <c r="H7" s="287" t="s">
        <v>309</v>
      </c>
      <c r="I7" s="287" t="s">
        <v>310</v>
      </c>
      <c r="J7" s="287" t="s">
        <v>743</v>
      </c>
      <c r="K7" s="287" t="s">
        <v>744</v>
      </c>
      <c r="L7" s="287" t="s">
        <v>311</v>
      </c>
      <c r="M7" s="287" t="s">
        <v>323</v>
      </c>
    </row>
    <row r="8" spans="1:13">
      <c r="A8" s="293" t="s">
        <v>2021</v>
      </c>
      <c r="B8" s="1501" t="s">
        <v>1209</v>
      </c>
      <c r="C8" s="294" t="s">
        <v>794</v>
      </c>
      <c r="D8" s="1504">
        <v>44569</v>
      </c>
      <c r="E8" s="295">
        <v>138756</v>
      </c>
      <c r="F8" s="296" t="s">
        <v>312</v>
      </c>
      <c r="G8" s="296" t="s">
        <v>317</v>
      </c>
      <c r="H8" s="76">
        <v>86.228999999999999</v>
      </c>
      <c r="I8" s="77"/>
      <c r="J8" s="297">
        <f t="shared" ref="J8:J71" si="0">H8*E8</f>
        <v>11964791.124</v>
      </c>
      <c r="K8" s="1507">
        <v>29516842127.870697</v>
      </c>
      <c r="L8" s="298" t="s">
        <v>319</v>
      </c>
      <c r="M8" s="78" t="s">
        <v>793</v>
      </c>
    </row>
    <row r="9" spans="1:13">
      <c r="A9" s="293" t="s">
        <v>2021</v>
      </c>
      <c r="B9" s="1502"/>
      <c r="C9" s="294" t="s">
        <v>795</v>
      </c>
      <c r="D9" s="1505"/>
      <c r="E9" s="295">
        <v>153027</v>
      </c>
      <c r="F9" s="296" t="s">
        <v>312</v>
      </c>
      <c r="G9" s="296" t="s">
        <v>317</v>
      </c>
      <c r="H9" s="76">
        <v>86.228999999999999</v>
      </c>
      <c r="I9" s="77"/>
      <c r="J9" s="297">
        <f t="shared" si="0"/>
        <v>13195365.183</v>
      </c>
      <c r="K9" s="1508"/>
      <c r="L9" s="298" t="s">
        <v>319</v>
      </c>
      <c r="M9" s="78" t="s">
        <v>793</v>
      </c>
    </row>
    <row r="10" spans="1:13">
      <c r="A10" s="293" t="s">
        <v>2021</v>
      </c>
      <c r="B10" s="1503"/>
      <c r="C10" s="294" t="s">
        <v>133</v>
      </c>
      <c r="D10" s="1506"/>
      <c r="E10" s="295">
        <v>297797</v>
      </c>
      <c r="F10" s="296" t="s">
        <v>312</v>
      </c>
      <c r="G10" s="296" t="s">
        <v>317</v>
      </c>
      <c r="H10" s="76">
        <v>86.228999999999999</v>
      </c>
      <c r="I10" s="77"/>
      <c r="J10" s="297">
        <f t="shared" si="0"/>
        <v>25678737.513</v>
      </c>
      <c r="K10" s="1509"/>
      <c r="L10" s="298" t="s">
        <v>319</v>
      </c>
      <c r="M10" s="78" t="s">
        <v>793</v>
      </c>
    </row>
    <row r="11" spans="1:13">
      <c r="A11" s="290" t="s">
        <v>2021</v>
      </c>
      <c r="B11" s="1510" t="s">
        <v>1211</v>
      </c>
      <c r="C11" s="299" t="s">
        <v>288</v>
      </c>
      <c r="D11" s="1513">
        <v>44581</v>
      </c>
      <c r="E11" s="300">
        <v>617897</v>
      </c>
      <c r="F11" s="301" t="s">
        <v>312</v>
      </c>
      <c r="G11" s="301" t="s">
        <v>313</v>
      </c>
      <c r="H11" s="79">
        <v>86.769000000000005</v>
      </c>
      <c r="I11" s="80"/>
      <c r="J11" s="302">
        <f t="shared" si="0"/>
        <v>53614304.793000005</v>
      </c>
      <c r="K11" s="1516">
        <v>41779480065.084045</v>
      </c>
      <c r="L11" s="303" t="s">
        <v>846</v>
      </c>
      <c r="M11" s="81" t="s">
        <v>321</v>
      </c>
    </row>
    <row r="12" spans="1:13">
      <c r="A12" s="290" t="s">
        <v>2021</v>
      </c>
      <c r="B12" s="1511"/>
      <c r="C12" s="299" t="s">
        <v>288</v>
      </c>
      <c r="D12" s="1514"/>
      <c r="E12" s="300">
        <v>82357</v>
      </c>
      <c r="F12" s="301" t="s">
        <v>312</v>
      </c>
      <c r="G12" s="301" t="s">
        <v>313</v>
      </c>
      <c r="H12" s="79">
        <v>86.769000000000005</v>
      </c>
      <c r="I12" s="80"/>
      <c r="J12" s="302">
        <f t="shared" si="0"/>
        <v>7146034.5330000008</v>
      </c>
      <c r="K12" s="1517"/>
      <c r="L12" s="303" t="s">
        <v>846</v>
      </c>
      <c r="M12" s="81" t="s">
        <v>321</v>
      </c>
    </row>
    <row r="13" spans="1:13">
      <c r="A13" s="290" t="s">
        <v>2021</v>
      </c>
      <c r="B13" s="1511"/>
      <c r="C13" s="299" t="s">
        <v>288</v>
      </c>
      <c r="D13" s="1514"/>
      <c r="E13" s="300">
        <v>4506</v>
      </c>
      <c r="F13" s="301" t="s">
        <v>312</v>
      </c>
      <c r="G13" s="301" t="s">
        <v>313</v>
      </c>
      <c r="H13" s="79">
        <v>86.769000000000005</v>
      </c>
      <c r="I13" s="80"/>
      <c r="J13" s="302">
        <f t="shared" si="0"/>
        <v>390981.114</v>
      </c>
      <c r="K13" s="1517"/>
      <c r="L13" s="303" t="s">
        <v>846</v>
      </c>
      <c r="M13" s="81" t="s">
        <v>321</v>
      </c>
    </row>
    <row r="14" spans="1:13">
      <c r="A14" s="290" t="s">
        <v>2021</v>
      </c>
      <c r="B14" s="1511"/>
      <c r="C14" s="299" t="s">
        <v>289</v>
      </c>
      <c r="D14" s="1514"/>
      <c r="E14" s="300">
        <v>46735</v>
      </c>
      <c r="F14" s="301" t="s">
        <v>312</v>
      </c>
      <c r="G14" s="301" t="s">
        <v>313</v>
      </c>
      <c r="H14" s="79">
        <v>86.769000000000005</v>
      </c>
      <c r="I14" s="80"/>
      <c r="J14" s="302">
        <f t="shared" si="0"/>
        <v>4055149.2150000003</v>
      </c>
      <c r="K14" s="1517"/>
      <c r="L14" s="303" t="s">
        <v>846</v>
      </c>
      <c r="M14" s="81" t="s">
        <v>321</v>
      </c>
    </row>
    <row r="15" spans="1:13">
      <c r="A15" s="290" t="s">
        <v>2021</v>
      </c>
      <c r="B15" s="1511"/>
      <c r="C15" s="299" t="s">
        <v>97</v>
      </c>
      <c r="D15" s="1514"/>
      <c r="E15" s="300">
        <v>10500</v>
      </c>
      <c r="F15" s="301" t="s">
        <v>312</v>
      </c>
      <c r="G15" s="301" t="s">
        <v>314</v>
      </c>
      <c r="H15" s="79">
        <v>86.769000000000005</v>
      </c>
      <c r="I15" s="80"/>
      <c r="J15" s="302">
        <f t="shared" si="0"/>
        <v>911074.5</v>
      </c>
      <c r="K15" s="1517"/>
      <c r="L15" s="303" t="s">
        <v>846</v>
      </c>
      <c r="M15" s="81" t="s">
        <v>321</v>
      </c>
    </row>
    <row r="16" spans="1:13">
      <c r="A16" s="290" t="s">
        <v>2021</v>
      </c>
      <c r="B16" s="1511"/>
      <c r="C16" s="299" t="s">
        <v>293</v>
      </c>
      <c r="D16" s="1514"/>
      <c r="E16" s="300">
        <v>29000</v>
      </c>
      <c r="F16" s="301" t="s">
        <v>312</v>
      </c>
      <c r="G16" s="301" t="s">
        <v>293</v>
      </c>
      <c r="H16" s="79">
        <v>86.769000000000005</v>
      </c>
      <c r="I16" s="80"/>
      <c r="J16" s="302">
        <f t="shared" si="0"/>
        <v>2516301</v>
      </c>
      <c r="K16" s="1517"/>
      <c r="L16" s="303" t="s">
        <v>846</v>
      </c>
      <c r="M16" s="81" t="s">
        <v>321</v>
      </c>
    </row>
    <row r="17" spans="1:13">
      <c r="A17" s="290" t="s">
        <v>2021</v>
      </c>
      <c r="B17" s="1512"/>
      <c r="C17" s="299" t="s">
        <v>290</v>
      </c>
      <c r="D17" s="1515"/>
      <c r="E17" s="300">
        <v>42000</v>
      </c>
      <c r="F17" s="301" t="s">
        <v>312</v>
      </c>
      <c r="G17" s="301" t="s">
        <v>313</v>
      </c>
      <c r="H17" s="79">
        <v>86.769000000000005</v>
      </c>
      <c r="I17" s="80"/>
      <c r="J17" s="302">
        <f t="shared" si="0"/>
        <v>3644298</v>
      </c>
      <c r="K17" s="1518"/>
      <c r="L17" s="303" t="s">
        <v>846</v>
      </c>
      <c r="M17" s="81" t="s">
        <v>321</v>
      </c>
    </row>
    <row r="18" spans="1:13">
      <c r="A18" s="293" t="s">
        <v>2021</v>
      </c>
      <c r="B18" s="1501" t="s">
        <v>1212</v>
      </c>
      <c r="C18" s="294" t="s">
        <v>794</v>
      </c>
      <c r="D18" s="1504">
        <v>44606</v>
      </c>
      <c r="E18" s="295">
        <v>508970</v>
      </c>
      <c r="F18" s="296" t="s">
        <v>312</v>
      </c>
      <c r="G18" s="296" t="s">
        <v>317</v>
      </c>
      <c r="H18" s="76">
        <v>97.995000000000005</v>
      </c>
      <c r="I18" s="77"/>
      <c r="J18" s="297">
        <f t="shared" si="0"/>
        <v>49876515.150000006</v>
      </c>
      <c r="K18" s="1507">
        <v>36483845559.468407</v>
      </c>
      <c r="L18" s="298" t="s">
        <v>319</v>
      </c>
      <c r="M18" s="78" t="s">
        <v>793</v>
      </c>
    </row>
    <row r="19" spans="1:13">
      <c r="A19" s="293" t="s">
        <v>2021</v>
      </c>
      <c r="B19" s="1502"/>
      <c r="C19" s="294" t="s">
        <v>795</v>
      </c>
      <c r="D19" s="1505"/>
      <c r="E19" s="295">
        <v>45274</v>
      </c>
      <c r="F19" s="296" t="s">
        <v>312</v>
      </c>
      <c r="G19" s="296" t="s">
        <v>317</v>
      </c>
      <c r="H19" s="76">
        <v>97.995000000000005</v>
      </c>
      <c r="I19" s="77"/>
      <c r="J19" s="297">
        <f t="shared" si="0"/>
        <v>4436625.63</v>
      </c>
      <c r="K19" s="1508"/>
      <c r="L19" s="298" t="s">
        <v>319</v>
      </c>
      <c r="M19" s="78" t="s">
        <v>793</v>
      </c>
    </row>
    <row r="20" spans="1:13">
      <c r="A20" s="293" t="s">
        <v>2021</v>
      </c>
      <c r="B20" s="1519"/>
      <c r="C20" s="294" t="s">
        <v>133</v>
      </c>
      <c r="D20" s="1506"/>
      <c r="E20" s="295">
        <v>88021</v>
      </c>
      <c r="F20" s="296" t="s">
        <v>312</v>
      </c>
      <c r="G20" s="296" t="s">
        <v>317</v>
      </c>
      <c r="H20" s="76">
        <v>97.995000000000005</v>
      </c>
      <c r="I20" s="77"/>
      <c r="J20" s="297">
        <f t="shared" si="0"/>
        <v>8625617.8949999996</v>
      </c>
      <c r="K20" s="1509"/>
      <c r="L20" s="298" t="s">
        <v>319</v>
      </c>
      <c r="M20" s="78" t="s">
        <v>793</v>
      </c>
    </row>
    <row r="21" spans="1:13">
      <c r="A21" s="290" t="s">
        <v>2021</v>
      </c>
      <c r="B21" s="1520" t="s">
        <v>1213</v>
      </c>
      <c r="C21" s="299" t="s">
        <v>109</v>
      </c>
      <c r="D21" s="1513">
        <v>44620</v>
      </c>
      <c r="E21" s="300">
        <f>32831+11145+73683</f>
        <v>117659</v>
      </c>
      <c r="F21" s="301" t="s">
        <v>312</v>
      </c>
      <c r="G21" s="301" t="s">
        <v>292</v>
      </c>
      <c r="H21" s="79">
        <v>93.295000000000002</v>
      </c>
      <c r="I21" s="80"/>
      <c r="J21" s="302">
        <f t="shared" si="0"/>
        <v>10976996.404999999</v>
      </c>
      <c r="K21" s="1516">
        <v>8982519887</v>
      </c>
      <c r="L21" s="303" t="s">
        <v>322</v>
      </c>
      <c r="M21" s="83" t="s">
        <v>320</v>
      </c>
    </row>
    <row r="22" spans="1:13">
      <c r="A22" s="290" t="s">
        <v>2021</v>
      </c>
      <c r="B22" s="1520"/>
      <c r="C22" s="299" t="s">
        <v>118</v>
      </c>
      <c r="D22" s="1515"/>
      <c r="E22" s="300">
        <f>6431+40288</f>
        <v>46719</v>
      </c>
      <c r="F22" s="301" t="s">
        <v>312</v>
      </c>
      <c r="G22" s="301" t="s">
        <v>316</v>
      </c>
      <c r="H22" s="79">
        <v>93.295000000000002</v>
      </c>
      <c r="I22" s="80"/>
      <c r="J22" s="302">
        <f t="shared" si="0"/>
        <v>4358649.1050000004</v>
      </c>
      <c r="K22" s="1518"/>
      <c r="L22" s="303" t="s">
        <v>322</v>
      </c>
      <c r="M22" s="83" t="s">
        <v>320</v>
      </c>
    </row>
    <row r="23" spans="1:13">
      <c r="A23" s="293" t="s">
        <v>2021</v>
      </c>
      <c r="B23" s="1501" t="s">
        <v>1214</v>
      </c>
      <c r="C23" s="305" t="s">
        <v>288</v>
      </c>
      <c r="D23" s="1504">
        <v>44599</v>
      </c>
      <c r="E23" s="295">
        <v>644658</v>
      </c>
      <c r="F23" s="296" t="s">
        <v>312</v>
      </c>
      <c r="G23" s="296" t="s">
        <v>313</v>
      </c>
      <c r="H23" s="76">
        <v>98.375</v>
      </c>
      <c r="I23" s="77"/>
      <c r="J23" s="297">
        <f t="shared" si="0"/>
        <v>63418230.75</v>
      </c>
      <c r="K23" s="1521">
        <v>47412835431</v>
      </c>
      <c r="L23" s="298" t="s">
        <v>796</v>
      </c>
      <c r="M23" s="82" t="s">
        <v>320</v>
      </c>
    </row>
    <row r="24" spans="1:13" ht="66" customHeight="1">
      <c r="A24" s="293" t="s">
        <v>2021</v>
      </c>
      <c r="B24" s="1502"/>
      <c r="C24" s="305" t="s">
        <v>288</v>
      </c>
      <c r="D24" s="1505"/>
      <c r="E24" s="295">
        <v>73954</v>
      </c>
      <c r="F24" s="296" t="s">
        <v>312</v>
      </c>
      <c r="G24" s="296" t="s">
        <v>313</v>
      </c>
      <c r="H24" s="76">
        <v>98.375</v>
      </c>
      <c r="I24" s="77"/>
      <c r="J24" s="297">
        <f t="shared" si="0"/>
        <v>7275224.75</v>
      </c>
      <c r="K24" s="1522"/>
      <c r="L24" s="298" t="s">
        <v>796</v>
      </c>
      <c r="M24" s="82" t="s">
        <v>320</v>
      </c>
    </row>
    <row r="25" spans="1:13">
      <c r="A25" s="293" t="s">
        <v>2021</v>
      </c>
      <c r="B25" s="1502"/>
      <c r="C25" s="305" t="s">
        <v>288</v>
      </c>
      <c r="D25" s="1505"/>
      <c r="E25" s="295">
        <v>4078</v>
      </c>
      <c r="F25" s="296" t="s">
        <v>312</v>
      </c>
      <c r="G25" s="296" t="s">
        <v>313</v>
      </c>
      <c r="H25" s="76">
        <v>98.375</v>
      </c>
      <c r="I25" s="77"/>
      <c r="J25" s="297">
        <f t="shared" si="0"/>
        <v>401173.25</v>
      </c>
      <c r="K25" s="1522"/>
      <c r="L25" s="298" t="s">
        <v>796</v>
      </c>
      <c r="M25" s="82" t="s">
        <v>320</v>
      </c>
    </row>
    <row r="26" spans="1:13">
      <c r="A26" s="293" t="s">
        <v>2021</v>
      </c>
      <c r="B26" s="1502"/>
      <c r="C26" s="294" t="s">
        <v>289</v>
      </c>
      <c r="D26" s="1505"/>
      <c r="E26" s="295">
        <v>39371</v>
      </c>
      <c r="F26" s="296" t="s">
        <v>312</v>
      </c>
      <c r="G26" s="296" t="s">
        <v>313</v>
      </c>
      <c r="H26" s="76">
        <v>98.375</v>
      </c>
      <c r="I26" s="77"/>
      <c r="J26" s="297">
        <f t="shared" si="0"/>
        <v>3873122.125</v>
      </c>
      <c r="K26" s="1522"/>
      <c r="L26" s="298" t="s">
        <v>796</v>
      </c>
      <c r="M26" s="82" t="s">
        <v>320</v>
      </c>
    </row>
    <row r="27" spans="1:13">
      <c r="A27" s="293" t="s">
        <v>2021</v>
      </c>
      <c r="B27" s="1502"/>
      <c r="C27" s="294" t="s">
        <v>97</v>
      </c>
      <c r="D27" s="1505"/>
      <c r="E27" s="295">
        <v>10000</v>
      </c>
      <c r="F27" s="296" t="s">
        <v>312</v>
      </c>
      <c r="G27" s="296" t="s">
        <v>314</v>
      </c>
      <c r="H27" s="76">
        <v>98.375</v>
      </c>
      <c r="I27" s="77"/>
      <c r="J27" s="297">
        <f t="shared" si="0"/>
        <v>983750</v>
      </c>
      <c r="K27" s="1522"/>
      <c r="L27" s="298" t="s">
        <v>796</v>
      </c>
      <c r="M27" s="82" t="s">
        <v>320</v>
      </c>
    </row>
    <row r="28" spans="1:13">
      <c r="A28" s="293" t="s">
        <v>2021</v>
      </c>
      <c r="B28" s="1502"/>
      <c r="C28" s="294" t="s">
        <v>293</v>
      </c>
      <c r="D28" s="1505"/>
      <c r="E28" s="295">
        <v>24500</v>
      </c>
      <c r="F28" s="296" t="s">
        <v>312</v>
      </c>
      <c r="G28" s="296" t="s">
        <v>293</v>
      </c>
      <c r="H28" s="76">
        <v>98.375</v>
      </c>
      <c r="I28" s="77"/>
      <c r="J28" s="297">
        <f t="shared" si="0"/>
        <v>2410187.5</v>
      </c>
      <c r="K28" s="1522"/>
      <c r="L28" s="298" t="s">
        <v>796</v>
      </c>
      <c r="M28" s="82" t="s">
        <v>320</v>
      </c>
    </row>
    <row r="29" spans="1:13">
      <c r="A29" s="293" t="s">
        <v>2021</v>
      </c>
      <c r="B29" s="1503"/>
      <c r="C29" s="294" t="s">
        <v>290</v>
      </c>
      <c r="D29" s="1506"/>
      <c r="E29" s="295">
        <v>44500</v>
      </c>
      <c r="F29" s="296" t="s">
        <v>312</v>
      </c>
      <c r="G29" s="296" t="s">
        <v>313</v>
      </c>
      <c r="H29" s="76">
        <v>98.375</v>
      </c>
      <c r="I29" s="77"/>
      <c r="J29" s="297">
        <f t="shared" si="0"/>
        <v>4377687.5</v>
      </c>
      <c r="K29" s="1523"/>
      <c r="L29" s="298" t="s">
        <v>796</v>
      </c>
      <c r="M29" s="82" t="s">
        <v>320</v>
      </c>
    </row>
    <row r="30" spans="1:13">
      <c r="A30" s="290" t="s">
        <v>2021</v>
      </c>
      <c r="B30" s="1510" t="s">
        <v>1215</v>
      </c>
      <c r="C30" s="299" t="s">
        <v>794</v>
      </c>
      <c r="D30" s="1513">
        <v>44640</v>
      </c>
      <c r="E30" s="300">
        <v>449482</v>
      </c>
      <c r="F30" s="301" t="s">
        <v>312</v>
      </c>
      <c r="G30" s="301" t="s">
        <v>317</v>
      </c>
      <c r="H30" s="79">
        <v>119.19</v>
      </c>
      <c r="I30" s="80"/>
      <c r="J30" s="302">
        <f t="shared" si="0"/>
        <v>53573759.579999998</v>
      </c>
      <c r="K30" s="1516">
        <v>43396112183</v>
      </c>
      <c r="L30" s="303" t="s">
        <v>797</v>
      </c>
      <c r="M30" s="81" t="s">
        <v>793</v>
      </c>
    </row>
    <row r="31" spans="1:13">
      <c r="A31" s="290" t="s">
        <v>2021</v>
      </c>
      <c r="B31" s="1511"/>
      <c r="C31" s="299" t="s">
        <v>795</v>
      </c>
      <c r="D31" s="1514"/>
      <c r="E31" s="300">
        <v>39876</v>
      </c>
      <c r="F31" s="301" t="s">
        <v>312</v>
      </c>
      <c r="G31" s="301" t="s">
        <v>317</v>
      </c>
      <c r="H31" s="79">
        <v>119.19</v>
      </c>
      <c r="I31" s="80"/>
      <c r="J31" s="302">
        <f t="shared" si="0"/>
        <v>4752820.4399999995</v>
      </c>
      <c r="K31" s="1517"/>
      <c r="L31" s="303" t="s">
        <v>797</v>
      </c>
      <c r="M31" s="81" t="s">
        <v>793</v>
      </c>
    </row>
    <row r="32" spans="1:13">
      <c r="A32" s="290" t="s">
        <v>2021</v>
      </c>
      <c r="B32" s="1512"/>
      <c r="C32" s="299" t="s">
        <v>133</v>
      </c>
      <c r="D32" s="1515"/>
      <c r="E32" s="300">
        <v>121646</v>
      </c>
      <c r="F32" s="301" t="s">
        <v>312</v>
      </c>
      <c r="G32" s="301" t="s">
        <v>317</v>
      </c>
      <c r="H32" s="79">
        <v>119.19</v>
      </c>
      <c r="I32" s="80"/>
      <c r="J32" s="302">
        <f t="shared" si="0"/>
        <v>14498986.74</v>
      </c>
      <c r="K32" s="1518"/>
      <c r="L32" s="303" t="s">
        <v>797</v>
      </c>
      <c r="M32" s="81" t="s">
        <v>793</v>
      </c>
    </row>
    <row r="33" spans="1:13">
      <c r="A33" s="293" t="s">
        <v>2021</v>
      </c>
      <c r="B33" s="1501" t="s">
        <v>1216</v>
      </c>
      <c r="C33" s="305" t="s">
        <v>288</v>
      </c>
      <c r="D33" s="1504">
        <v>44646</v>
      </c>
      <c r="E33" s="295">
        <v>648210</v>
      </c>
      <c r="F33" s="296" t="s">
        <v>312</v>
      </c>
      <c r="G33" s="296" t="s">
        <v>313</v>
      </c>
      <c r="H33" s="76">
        <v>120.22</v>
      </c>
      <c r="I33" s="77"/>
      <c r="J33" s="297">
        <f t="shared" si="0"/>
        <v>77927806.200000003</v>
      </c>
      <c r="K33" s="1507">
        <v>62612244318</v>
      </c>
      <c r="L33" s="298" t="s">
        <v>846</v>
      </c>
      <c r="M33" s="82" t="s">
        <v>321</v>
      </c>
    </row>
    <row r="34" spans="1:13">
      <c r="A34" s="293" t="s">
        <v>2021</v>
      </c>
      <c r="B34" s="1502"/>
      <c r="C34" s="305" t="s">
        <v>288</v>
      </c>
      <c r="D34" s="1505"/>
      <c r="E34" s="295">
        <v>86696</v>
      </c>
      <c r="F34" s="296" t="s">
        <v>312</v>
      </c>
      <c r="G34" s="296" t="s">
        <v>313</v>
      </c>
      <c r="H34" s="76">
        <v>120.22</v>
      </c>
      <c r="I34" s="77"/>
      <c r="J34" s="297">
        <f t="shared" si="0"/>
        <v>10422593.119999999</v>
      </c>
      <c r="K34" s="1508"/>
      <c r="L34" s="298" t="s">
        <v>846</v>
      </c>
      <c r="M34" s="82" t="s">
        <v>321</v>
      </c>
    </row>
    <row r="35" spans="1:13">
      <c r="A35" s="293" t="s">
        <v>2021</v>
      </c>
      <c r="B35" s="1502"/>
      <c r="C35" s="305" t="s">
        <v>288</v>
      </c>
      <c r="D35" s="1505"/>
      <c r="E35" s="295">
        <v>4538</v>
      </c>
      <c r="F35" s="296" t="s">
        <v>312</v>
      </c>
      <c r="G35" s="296" t="s">
        <v>313</v>
      </c>
      <c r="H35" s="76">
        <v>120.22</v>
      </c>
      <c r="I35" s="77"/>
      <c r="J35" s="297">
        <f t="shared" si="0"/>
        <v>545558.36</v>
      </c>
      <c r="K35" s="1508"/>
      <c r="L35" s="298" t="s">
        <v>846</v>
      </c>
      <c r="M35" s="82" t="s">
        <v>321</v>
      </c>
    </row>
    <row r="36" spans="1:13">
      <c r="A36" s="293" t="s">
        <v>2021</v>
      </c>
      <c r="B36" s="1502"/>
      <c r="C36" s="294" t="s">
        <v>289</v>
      </c>
      <c r="D36" s="1505"/>
      <c r="E36" s="295">
        <v>47788</v>
      </c>
      <c r="F36" s="296" t="s">
        <v>312</v>
      </c>
      <c r="G36" s="296" t="s">
        <v>313</v>
      </c>
      <c r="H36" s="76">
        <v>120.22</v>
      </c>
      <c r="I36" s="77"/>
      <c r="J36" s="297">
        <f t="shared" si="0"/>
        <v>5745073.3600000003</v>
      </c>
      <c r="K36" s="1508"/>
      <c r="L36" s="298" t="s">
        <v>846</v>
      </c>
      <c r="M36" s="82" t="s">
        <v>321</v>
      </c>
    </row>
    <row r="37" spans="1:13">
      <c r="A37" s="293" t="s">
        <v>2021</v>
      </c>
      <c r="B37" s="1502"/>
      <c r="C37" s="294" t="s">
        <v>97</v>
      </c>
      <c r="D37" s="1505"/>
      <c r="E37" s="295">
        <v>10800</v>
      </c>
      <c r="F37" s="296" t="s">
        <v>312</v>
      </c>
      <c r="G37" s="296" t="s">
        <v>314</v>
      </c>
      <c r="H37" s="76">
        <v>120.22</v>
      </c>
      <c r="I37" s="77"/>
      <c r="J37" s="297">
        <f t="shared" si="0"/>
        <v>1298376</v>
      </c>
      <c r="K37" s="1508"/>
      <c r="L37" s="298" t="s">
        <v>846</v>
      </c>
      <c r="M37" s="82" t="s">
        <v>321</v>
      </c>
    </row>
    <row r="38" spans="1:13">
      <c r="A38" s="293" t="s">
        <v>2021</v>
      </c>
      <c r="B38" s="1502"/>
      <c r="C38" s="294" t="s">
        <v>293</v>
      </c>
      <c r="D38" s="1505"/>
      <c r="E38" s="295">
        <v>26500</v>
      </c>
      <c r="F38" s="296" t="s">
        <v>312</v>
      </c>
      <c r="G38" s="296" t="s">
        <v>293</v>
      </c>
      <c r="H38" s="76">
        <v>120.22</v>
      </c>
      <c r="I38" s="77"/>
      <c r="J38" s="297">
        <f t="shared" si="0"/>
        <v>3185830</v>
      </c>
      <c r="K38" s="1508"/>
      <c r="L38" s="298" t="s">
        <v>846</v>
      </c>
      <c r="M38" s="82" t="s">
        <v>321</v>
      </c>
    </row>
    <row r="39" spans="1:13">
      <c r="A39" s="293" t="s">
        <v>2021</v>
      </c>
      <c r="B39" s="1503"/>
      <c r="C39" s="294" t="s">
        <v>290</v>
      </c>
      <c r="D39" s="1506"/>
      <c r="E39" s="295">
        <v>49000</v>
      </c>
      <c r="F39" s="296" t="s">
        <v>312</v>
      </c>
      <c r="G39" s="296" t="s">
        <v>313</v>
      </c>
      <c r="H39" s="76">
        <v>120.22</v>
      </c>
      <c r="I39" s="77"/>
      <c r="J39" s="297">
        <f t="shared" si="0"/>
        <v>5890780</v>
      </c>
      <c r="K39" s="1509"/>
      <c r="L39" s="298" t="s">
        <v>846</v>
      </c>
      <c r="M39" s="82" t="s">
        <v>321</v>
      </c>
    </row>
    <row r="40" spans="1:13">
      <c r="A40" s="290" t="s">
        <v>2021</v>
      </c>
      <c r="B40" s="1510" t="s">
        <v>843</v>
      </c>
      <c r="C40" s="299" t="s">
        <v>794</v>
      </c>
      <c r="D40" s="1513">
        <v>44716</v>
      </c>
      <c r="E40" s="300">
        <v>198547</v>
      </c>
      <c r="F40" s="301" t="s">
        <v>312</v>
      </c>
      <c r="G40" s="301" t="s">
        <v>317</v>
      </c>
      <c r="H40" s="79">
        <v>123.72199999999999</v>
      </c>
      <c r="I40" s="80"/>
      <c r="J40" s="302">
        <f t="shared" si="0"/>
        <v>24564631.934</v>
      </c>
      <c r="K40" s="1516">
        <v>45061342875</v>
      </c>
      <c r="L40" s="303" t="s">
        <v>798</v>
      </c>
      <c r="M40" s="81" t="s">
        <v>318</v>
      </c>
    </row>
    <row r="41" spans="1:13">
      <c r="A41" s="290" t="s">
        <v>2021</v>
      </c>
      <c r="B41" s="1511"/>
      <c r="C41" s="299" t="s">
        <v>795</v>
      </c>
      <c r="D41" s="1514"/>
      <c r="E41" s="300">
        <v>122735</v>
      </c>
      <c r="F41" s="301" t="s">
        <v>312</v>
      </c>
      <c r="G41" s="301" t="s">
        <v>317</v>
      </c>
      <c r="H41" s="79">
        <v>123.72199999999999</v>
      </c>
      <c r="I41" s="80"/>
      <c r="J41" s="302">
        <f t="shared" si="0"/>
        <v>15185019.67</v>
      </c>
      <c r="K41" s="1517"/>
      <c r="L41" s="303" t="s">
        <v>798</v>
      </c>
      <c r="M41" s="81" t="s">
        <v>318</v>
      </c>
    </row>
    <row r="42" spans="1:13">
      <c r="A42" s="290" t="s">
        <v>2021</v>
      </c>
      <c r="B42" s="1512"/>
      <c r="C42" s="299" t="s">
        <v>133</v>
      </c>
      <c r="D42" s="1515"/>
      <c r="E42" s="300">
        <v>274492</v>
      </c>
      <c r="F42" s="301" t="s">
        <v>312</v>
      </c>
      <c r="G42" s="301" t="s">
        <v>317</v>
      </c>
      <c r="H42" s="79">
        <v>123.72199999999999</v>
      </c>
      <c r="I42" s="80"/>
      <c r="J42" s="302">
        <f t="shared" si="0"/>
        <v>33960699.223999999</v>
      </c>
      <c r="K42" s="1518"/>
      <c r="L42" s="303" t="s">
        <v>798</v>
      </c>
      <c r="M42" s="81" t="s">
        <v>318</v>
      </c>
    </row>
    <row r="43" spans="1:13">
      <c r="A43" s="293" t="s">
        <v>2021</v>
      </c>
      <c r="B43" s="1501" t="s">
        <v>1217</v>
      </c>
      <c r="C43" s="305" t="s">
        <v>288</v>
      </c>
      <c r="D43" s="1504">
        <v>44687</v>
      </c>
      <c r="E43" s="295">
        <v>435430</v>
      </c>
      <c r="F43" s="296" t="s">
        <v>312</v>
      </c>
      <c r="G43" s="296" t="s">
        <v>313</v>
      </c>
      <c r="H43" s="76">
        <v>114.732</v>
      </c>
      <c r="I43" s="77"/>
      <c r="J43" s="297">
        <f t="shared" si="0"/>
        <v>49957754.759999998</v>
      </c>
      <c r="K43" s="1507">
        <v>61071001714</v>
      </c>
      <c r="L43" s="298" t="s">
        <v>797</v>
      </c>
      <c r="M43" s="82" t="s">
        <v>321</v>
      </c>
    </row>
    <row r="44" spans="1:13">
      <c r="A44" s="293" t="s">
        <v>2021</v>
      </c>
      <c r="B44" s="1502"/>
      <c r="C44" s="305" t="s">
        <v>288</v>
      </c>
      <c r="D44" s="1505"/>
      <c r="E44" s="295">
        <v>184442</v>
      </c>
      <c r="F44" s="296" t="s">
        <v>312</v>
      </c>
      <c r="G44" s="296" t="s">
        <v>313</v>
      </c>
      <c r="H44" s="76">
        <v>114.732</v>
      </c>
      <c r="I44" s="77"/>
      <c r="J44" s="297">
        <f t="shared" si="0"/>
        <v>21161399.544</v>
      </c>
      <c r="K44" s="1508"/>
      <c r="L44" s="298" t="s">
        <v>797</v>
      </c>
      <c r="M44" s="82" t="s">
        <v>321</v>
      </c>
    </row>
    <row r="45" spans="1:13">
      <c r="A45" s="293" t="s">
        <v>2021</v>
      </c>
      <c r="B45" s="1502"/>
      <c r="C45" s="305" t="s">
        <v>288</v>
      </c>
      <c r="D45" s="1505"/>
      <c r="E45" s="295">
        <v>9289</v>
      </c>
      <c r="F45" s="296" t="s">
        <v>312</v>
      </c>
      <c r="G45" s="296" t="s">
        <v>313</v>
      </c>
      <c r="H45" s="76">
        <v>114.732</v>
      </c>
      <c r="I45" s="77"/>
      <c r="J45" s="297">
        <f t="shared" si="0"/>
        <v>1065745.548</v>
      </c>
      <c r="K45" s="1508"/>
      <c r="L45" s="298" t="s">
        <v>797</v>
      </c>
      <c r="M45" s="82" t="s">
        <v>321</v>
      </c>
    </row>
    <row r="46" spans="1:13">
      <c r="A46" s="293" t="s">
        <v>2021</v>
      </c>
      <c r="B46" s="1502"/>
      <c r="C46" s="294" t="s">
        <v>289</v>
      </c>
      <c r="D46" s="1505"/>
      <c r="E46" s="295">
        <v>113768</v>
      </c>
      <c r="F46" s="296" t="s">
        <v>312</v>
      </c>
      <c r="G46" s="296" t="s">
        <v>313</v>
      </c>
      <c r="H46" s="76">
        <v>114.732</v>
      </c>
      <c r="I46" s="77"/>
      <c r="J46" s="297">
        <f t="shared" si="0"/>
        <v>13052830.175999999</v>
      </c>
      <c r="K46" s="1508"/>
      <c r="L46" s="298" t="s">
        <v>797</v>
      </c>
      <c r="M46" s="82" t="s">
        <v>321</v>
      </c>
    </row>
    <row r="47" spans="1:13">
      <c r="A47" s="293" t="s">
        <v>2021</v>
      </c>
      <c r="B47" s="1502"/>
      <c r="C47" s="294" t="s">
        <v>97</v>
      </c>
      <c r="D47" s="1505"/>
      <c r="E47" s="295">
        <v>20800</v>
      </c>
      <c r="F47" s="296" t="s">
        <v>312</v>
      </c>
      <c r="G47" s="296" t="s">
        <v>314</v>
      </c>
      <c r="H47" s="76">
        <v>114.732</v>
      </c>
      <c r="I47" s="77"/>
      <c r="J47" s="297">
        <f t="shared" si="0"/>
        <v>2386425.6</v>
      </c>
      <c r="K47" s="1508"/>
      <c r="L47" s="298" t="s">
        <v>797</v>
      </c>
      <c r="M47" s="82" t="s">
        <v>321</v>
      </c>
    </row>
    <row r="48" spans="1:13">
      <c r="A48" s="293" t="s">
        <v>2021</v>
      </c>
      <c r="B48" s="1502"/>
      <c r="C48" s="294" t="s">
        <v>293</v>
      </c>
      <c r="D48" s="1505"/>
      <c r="E48" s="295">
        <v>48250</v>
      </c>
      <c r="F48" s="296" t="s">
        <v>312</v>
      </c>
      <c r="G48" s="296" t="s">
        <v>293</v>
      </c>
      <c r="H48" s="76">
        <v>114.732</v>
      </c>
      <c r="I48" s="77"/>
      <c r="J48" s="297">
        <f t="shared" si="0"/>
        <v>5535819</v>
      </c>
      <c r="K48" s="1508"/>
      <c r="L48" s="298" t="s">
        <v>797</v>
      </c>
      <c r="M48" s="82" t="s">
        <v>321</v>
      </c>
    </row>
    <row r="49" spans="1:13">
      <c r="A49" s="293" t="s">
        <v>2021</v>
      </c>
      <c r="B49" s="1503"/>
      <c r="C49" s="294" t="s">
        <v>290</v>
      </c>
      <c r="D49" s="1506"/>
      <c r="E49" s="295">
        <v>45750</v>
      </c>
      <c r="F49" s="296" t="s">
        <v>312</v>
      </c>
      <c r="G49" s="296" t="s">
        <v>313</v>
      </c>
      <c r="H49" s="76">
        <v>114.732</v>
      </c>
      <c r="I49" s="77"/>
      <c r="J49" s="297">
        <f t="shared" si="0"/>
        <v>5248989</v>
      </c>
      <c r="K49" s="1509"/>
      <c r="L49" s="298" t="s">
        <v>797</v>
      </c>
      <c r="M49" s="82" t="s">
        <v>321</v>
      </c>
    </row>
    <row r="50" spans="1:13">
      <c r="A50" s="290" t="s">
        <v>2021</v>
      </c>
      <c r="B50" s="1520" t="s">
        <v>1218</v>
      </c>
      <c r="C50" s="299" t="s">
        <v>109</v>
      </c>
      <c r="D50" s="1513">
        <v>44704</v>
      </c>
      <c r="E50" s="300">
        <f>15160+5069+31653</f>
        <v>51882</v>
      </c>
      <c r="F50" s="301" t="s">
        <v>312</v>
      </c>
      <c r="G50" s="301" t="s">
        <v>292</v>
      </c>
      <c r="H50" s="79">
        <v>102.55200000000001</v>
      </c>
      <c r="I50" s="80"/>
      <c r="J50" s="302">
        <f t="shared" si="0"/>
        <v>5320602.8640000001</v>
      </c>
      <c r="K50" s="1516">
        <v>9180777648</v>
      </c>
      <c r="L50" s="303" t="s">
        <v>322</v>
      </c>
      <c r="M50" s="83" t="s">
        <v>324</v>
      </c>
    </row>
    <row r="51" spans="1:13">
      <c r="A51" s="290" t="s">
        <v>2021</v>
      </c>
      <c r="B51" s="1520"/>
      <c r="C51" s="299" t="s">
        <v>118</v>
      </c>
      <c r="D51" s="1515"/>
      <c r="E51" s="300">
        <f>9457+84132</f>
        <v>93589</v>
      </c>
      <c r="F51" s="301" t="s">
        <v>312</v>
      </c>
      <c r="G51" s="301" t="s">
        <v>316</v>
      </c>
      <c r="H51" s="79">
        <v>102.55200000000001</v>
      </c>
      <c r="I51" s="80"/>
      <c r="J51" s="302">
        <f t="shared" si="0"/>
        <v>9597739.1280000005</v>
      </c>
      <c r="K51" s="1518"/>
      <c r="L51" s="303" t="s">
        <v>322</v>
      </c>
      <c r="M51" s="83" t="s">
        <v>324</v>
      </c>
    </row>
    <row r="52" spans="1:13">
      <c r="A52" s="293" t="s">
        <v>2021</v>
      </c>
      <c r="B52" s="1501" t="s">
        <v>1219</v>
      </c>
      <c r="C52" s="305" t="s">
        <v>288</v>
      </c>
      <c r="D52" s="1504">
        <v>44730</v>
      </c>
      <c r="E52" s="295">
        <v>695791</v>
      </c>
      <c r="F52" s="296" t="s">
        <v>312</v>
      </c>
      <c r="G52" s="296" t="s">
        <v>313</v>
      </c>
      <c r="H52" s="76">
        <v>124.55200000000001</v>
      </c>
      <c r="I52" s="77"/>
      <c r="J52" s="297">
        <f t="shared" si="0"/>
        <v>86662160.631999999</v>
      </c>
      <c r="K52" s="1507">
        <v>70267403626</v>
      </c>
      <c r="L52" s="298" t="s">
        <v>797</v>
      </c>
      <c r="M52" s="82" t="s">
        <v>324</v>
      </c>
    </row>
    <row r="53" spans="1:13">
      <c r="A53" s="293" t="s">
        <v>2021</v>
      </c>
      <c r="B53" s="1502"/>
      <c r="C53" s="305" t="s">
        <v>288</v>
      </c>
      <c r="D53" s="1505"/>
      <c r="E53" s="295">
        <v>100389</v>
      </c>
      <c r="F53" s="296" t="s">
        <v>312</v>
      </c>
      <c r="G53" s="296" t="s">
        <v>313</v>
      </c>
      <c r="H53" s="76">
        <v>124.55200000000001</v>
      </c>
      <c r="I53" s="77"/>
      <c r="J53" s="297">
        <f t="shared" si="0"/>
        <v>12503650.728</v>
      </c>
      <c r="K53" s="1508"/>
      <c r="L53" s="298" t="s">
        <v>797</v>
      </c>
      <c r="M53" s="82" t="s">
        <v>324</v>
      </c>
    </row>
    <row r="54" spans="1:13">
      <c r="A54" s="293" t="s">
        <v>2021</v>
      </c>
      <c r="B54" s="1502"/>
      <c r="C54" s="305" t="s">
        <v>288</v>
      </c>
      <c r="D54" s="1505"/>
      <c r="E54" s="295">
        <v>4404</v>
      </c>
      <c r="F54" s="296" t="s">
        <v>312</v>
      </c>
      <c r="G54" s="296" t="s">
        <v>313</v>
      </c>
      <c r="H54" s="76">
        <v>124.55200000000001</v>
      </c>
      <c r="I54" s="77"/>
      <c r="J54" s="297">
        <f t="shared" si="0"/>
        <v>548527.00800000003</v>
      </c>
      <c r="K54" s="1508"/>
      <c r="L54" s="298" t="s">
        <v>797</v>
      </c>
      <c r="M54" s="82" t="s">
        <v>324</v>
      </c>
    </row>
    <row r="55" spans="1:13">
      <c r="A55" s="293" t="s">
        <v>2021</v>
      </c>
      <c r="B55" s="1502"/>
      <c r="C55" s="294" t="s">
        <v>289</v>
      </c>
      <c r="D55" s="1505"/>
      <c r="E55" s="295">
        <v>41873</v>
      </c>
      <c r="F55" s="296" t="s">
        <v>312</v>
      </c>
      <c r="G55" s="296" t="s">
        <v>313</v>
      </c>
      <c r="H55" s="76">
        <v>124.55200000000001</v>
      </c>
      <c r="I55" s="77"/>
      <c r="J55" s="297">
        <f t="shared" si="0"/>
        <v>5215365.8960000006</v>
      </c>
      <c r="K55" s="1508"/>
      <c r="L55" s="298" t="s">
        <v>797</v>
      </c>
      <c r="M55" s="82" t="s">
        <v>324</v>
      </c>
    </row>
    <row r="56" spans="1:13">
      <c r="A56" s="293" t="s">
        <v>2021</v>
      </c>
      <c r="B56" s="1502"/>
      <c r="C56" s="294" t="s">
        <v>97</v>
      </c>
      <c r="D56" s="1505"/>
      <c r="E56" s="295">
        <v>11000</v>
      </c>
      <c r="F56" s="296" t="s">
        <v>312</v>
      </c>
      <c r="G56" s="296" t="s">
        <v>314</v>
      </c>
      <c r="H56" s="76">
        <v>124.55200000000001</v>
      </c>
      <c r="I56" s="77"/>
      <c r="J56" s="297">
        <f t="shared" si="0"/>
        <v>1370072</v>
      </c>
      <c r="K56" s="1508"/>
      <c r="L56" s="298" t="s">
        <v>797</v>
      </c>
      <c r="M56" s="82" t="s">
        <v>324</v>
      </c>
    </row>
    <row r="57" spans="1:13">
      <c r="A57" s="293" t="s">
        <v>2021</v>
      </c>
      <c r="B57" s="1502"/>
      <c r="C57" s="294" t="s">
        <v>293</v>
      </c>
      <c r="D57" s="1505"/>
      <c r="E57" s="295">
        <v>26400</v>
      </c>
      <c r="F57" s="296" t="s">
        <v>312</v>
      </c>
      <c r="G57" s="296" t="s">
        <v>293</v>
      </c>
      <c r="H57" s="76">
        <v>124.55200000000001</v>
      </c>
      <c r="I57" s="77"/>
      <c r="J57" s="297">
        <f t="shared" si="0"/>
        <v>3288172.8000000003</v>
      </c>
      <c r="K57" s="1508"/>
      <c r="L57" s="298" t="s">
        <v>797</v>
      </c>
      <c r="M57" s="82" t="s">
        <v>324</v>
      </c>
    </row>
    <row r="58" spans="1:13">
      <c r="A58" s="293" t="s">
        <v>2021</v>
      </c>
      <c r="B58" s="1503"/>
      <c r="C58" s="294" t="s">
        <v>290</v>
      </c>
      <c r="D58" s="1506"/>
      <c r="E58" s="295">
        <v>22000</v>
      </c>
      <c r="F58" s="296" t="s">
        <v>312</v>
      </c>
      <c r="G58" s="296" t="s">
        <v>313</v>
      </c>
      <c r="H58" s="76">
        <v>124.55200000000001</v>
      </c>
      <c r="I58" s="77"/>
      <c r="J58" s="297">
        <f t="shared" si="0"/>
        <v>2740144</v>
      </c>
      <c r="K58" s="1509"/>
      <c r="L58" s="298" t="s">
        <v>797</v>
      </c>
      <c r="M58" s="82" t="s">
        <v>324</v>
      </c>
    </row>
    <row r="59" spans="1:13">
      <c r="A59" s="290" t="s">
        <v>2021</v>
      </c>
      <c r="B59" s="1510" t="s">
        <v>844</v>
      </c>
      <c r="C59" s="299" t="s">
        <v>794</v>
      </c>
      <c r="D59" s="1513">
        <v>44755</v>
      </c>
      <c r="E59" s="300">
        <v>461160</v>
      </c>
      <c r="F59" s="301" t="s">
        <v>312</v>
      </c>
      <c r="G59" s="1524" t="s">
        <v>317</v>
      </c>
      <c r="H59" s="79">
        <v>112.72499999999999</v>
      </c>
      <c r="I59" s="80"/>
      <c r="J59" s="302">
        <f t="shared" si="0"/>
        <v>51984261</v>
      </c>
      <c r="K59" s="1516">
        <v>44860929453</v>
      </c>
      <c r="L59" s="303" t="s">
        <v>322</v>
      </c>
      <c r="M59" s="81" t="s">
        <v>318</v>
      </c>
    </row>
    <row r="60" spans="1:13">
      <c r="A60" s="290" t="s">
        <v>2021</v>
      </c>
      <c r="B60" s="1511"/>
      <c r="C60" s="299" t="s">
        <v>795</v>
      </c>
      <c r="D60" s="1514"/>
      <c r="E60" s="300">
        <v>46121</v>
      </c>
      <c r="F60" s="301" t="s">
        <v>312</v>
      </c>
      <c r="G60" s="1525"/>
      <c r="H60" s="79">
        <v>112.72499999999999</v>
      </c>
      <c r="I60" s="80"/>
      <c r="J60" s="302">
        <f t="shared" si="0"/>
        <v>5198989.7249999996</v>
      </c>
      <c r="K60" s="1517"/>
      <c r="L60" s="303" t="s">
        <v>322</v>
      </c>
      <c r="M60" s="81" t="s">
        <v>318</v>
      </c>
    </row>
    <row r="61" spans="1:13">
      <c r="A61" s="290" t="s">
        <v>2021</v>
      </c>
      <c r="B61" s="1512"/>
      <c r="C61" s="299" t="s">
        <v>133</v>
      </c>
      <c r="D61" s="1515"/>
      <c r="E61" s="300">
        <v>103482</v>
      </c>
      <c r="F61" s="301" t="s">
        <v>312</v>
      </c>
      <c r="G61" s="1526"/>
      <c r="H61" s="79">
        <v>112.72499999999999</v>
      </c>
      <c r="I61" s="80"/>
      <c r="J61" s="302">
        <f t="shared" si="0"/>
        <v>11665008.449999999</v>
      </c>
      <c r="K61" s="1518"/>
      <c r="L61" s="303" t="s">
        <v>322</v>
      </c>
      <c r="M61" s="81" t="s">
        <v>318</v>
      </c>
    </row>
    <row r="62" spans="1:13">
      <c r="A62" s="293" t="s">
        <v>2021</v>
      </c>
      <c r="B62" s="1501" t="s">
        <v>1220</v>
      </c>
      <c r="C62" s="305" t="s">
        <v>288</v>
      </c>
      <c r="D62" s="1504">
        <v>44749</v>
      </c>
      <c r="E62" s="295">
        <v>691202</v>
      </c>
      <c r="F62" s="296" t="s">
        <v>312</v>
      </c>
      <c r="G62" s="296" t="s">
        <v>313</v>
      </c>
      <c r="H62" s="76">
        <v>115.27500000000001</v>
      </c>
      <c r="I62" s="77"/>
      <c r="J62" s="297">
        <f t="shared" si="0"/>
        <v>79678310.549999997</v>
      </c>
      <c r="K62" s="1507">
        <v>68438661539</v>
      </c>
      <c r="L62" s="298" t="s">
        <v>797</v>
      </c>
      <c r="M62" s="78" t="s">
        <v>324</v>
      </c>
    </row>
    <row r="63" spans="1:13" ht="66" customHeight="1">
      <c r="A63" s="293" t="s">
        <v>2021</v>
      </c>
      <c r="B63" s="1502"/>
      <c r="C63" s="305" t="s">
        <v>288</v>
      </c>
      <c r="D63" s="1505"/>
      <c r="E63" s="295">
        <v>111878</v>
      </c>
      <c r="F63" s="296" t="s">
        <v>312</v>
      </c>
      <c r="G63" s="296" t="s">
        <v>313</v>
      </c>
      <c r="H63" s="76">
        <v>115.27500000000001</v>
      </c>
      <c r="I63" s="77"/>
      <c r="J63" s="297">
        <f t="shared" si="0"/>
        <v>12896736.450000001</v>
      </c>
      <c r="K63" s="1508"/>
      <c r="L63" s="298" t="s">
        <v>797</v>
      </c>
      <c r="M63" s="78" t="s">
        <v>324</v>
      </c>
    </row>
    <row r="64" spans="1:13">
      <c r="A64" s="293" t="s">
        <v>2021</v>
      </c>
      <c r="B64" s="1502"/>
      <c r="C64" s="305" t="s">
        <v>288</v>
      </c>
      <c r="D64" s="1505"/>
      <c r="E64" s="295">
        <v>4422</v>
      </c>
      <c r="F64" s="296" t="s">
        <v>312</v>
      </c>
      <c r="G64" s="296" t="s">
        <v>313</v>
      </c>
      <c r="H64" s="76">
        <v>115.27500000000001</v>
      </c>
      <c r="I64" s="77"/>
      <c r="J64" s="297">
        <f t="shared" si="0"/>
        <v>509746.05000000005</v>
      </c>
      <c r="K64" s="1508"/>
      <c r="L64" s="298" t="s">
        <v>797</v>
      </c>
      <c r="M64" s="78" t="s">
        <v>324</v>
      </c>
    </row>
    <row r="65" spans="1:13">
      <c r="A65" s="293" t="s">
        <v>2021</v>
      </c>
      <c r="B65" s="1502"/>
      <c r="C65" s="294" t="s">
        <v>289</v>
      </c>
      <c r="D65" s="1505"/>
      <c r="E65" s="295">
        <v>47378</v>
      </c>
      <c r="F65" s="296" t="s">
        <v>312</v>
      </c>
      <c r="G65" s="296" t="s">
        <v>313</v>
      </c>
      <c r="H65" s="76">
        <v>115.27500000000001</v>
      </c>
      <c r="I65" s="77"/>
      <c r="J65" s="297">
        <f t="shared" si="0"/>
        <v>5461498.9500000002</v>
      </c>
      <c r="K65" s="1508"/>
      <c r="L65" s="298" t="s">
        <v>797</v>
      </c>
      <c r="M65" s="78" t="s">
        <v>324</v>
      </c>
    </row>
    <row r="66" spans="1:13">
      <c r="A66" s="293" t="s">
        <v>2021</v>
      </c>
      <c r="B66" s="1502"/>
      <c r="C66" s="294" t="s">
        <v>97</v>
      </c>
      <c r="D66" s="1505"/>
      <c r="E66" s="295">
        <v>11000</v>
      </c>
      <c r="F66" s="296" t="s">
        <v>312</v>
      </c>
      <c r="G66" s="296" t="s">
        <v>314</v>
      </c>
      <c r="H66" s="76">
        <v>115.27500000000001</v>
      </c>
      <c r="I66" s="77"/>
      <c r="J66" s="297">
        <f t="shared" si="0"/>
        <v>1268025</v>
      </c>
      <c r="K66" s="1508"/>
      <c r="L66" s="298" t="s">
        <v>797</v>
      </c>
      <c r="M66" s="78" t="s">
        <v>324</v>
      </c>
    </row>
    <row r="67" spans="1:13">
      <c r="A67" s="293" t="s">
        <v>2021</v>
      </c>
      <c r="B67" s="1502"/>
      <c r="C67" s="294" t="s">
        <v>293</v>
      </c>
      <c r="D67" s="1505"/>
      <c r="E67" s="295">
        <v>26500</v>
      </c>
      <c r="F67" s="296" t="s">
        <v>312</v>
      </c>
      <c r="G67" s="296" t="s">
        <v>293</v>
      </c>
      <c r="H67" s="76">
        <v>115.27500000000001</v>
      </c>
      <c r="I67" s="77"/>
      <c r="J67" s="297">
        <f t="shared" si="0"/>
        <v>3054787.5</v>
      </c>
      <c r="K67" s="1508"/>
      <c r="L67" s="298" t="s">
        <v>797</v>
      </c>
      <c r="M67" s="78" t="s">
        <v>324</v>
      </c>
    </row>
    <row r="68" spans="1:13">
      <c r="A68" s="293" t="s">
        <v>2021</v>
      </c>
      <c r="B68" s="1503"/>
      <c r="C68" s="294" t="s">
        <v>290</v>
      </c>
      <c r="D68" s="1506"/>
      <c r="E68" s="295">
        <v>29000</v>
      </c>
      <c r="F68" s="296" t="s">
        <v>312</v>
      </c>
      <c r="G68" s="296" t="s">
        <v>313</v>
      </c>
      <c r="H68" s="76">
        <v>115.27500000000001</v>
      </c>
      <c r="I68" s="77"/>
      <c r="J68" s="297">
        <f t="shared" si="0"/>
        <v>3342975</v>
      </c>
      <c r="K68" s="1509"/>
      <c r="L68" s="298" t="s">
        <v>797</v>
      </c>
      <c r="M68" s="78" t="s">
        <v>324</v>
      </c>
    </row>
    <row r="69" spans="1:13">
      <c r="A69" s="290" t="s">
        <v>2021</v>
      </c>
      <c r="B69" s="1510" t="s">
        <v>1221</v>
      </c>
      <c r="C69" s="299" t="s">
        <v>288</v>
      </c>
      <c r="D69" s="1513">
        <v>44774</v>
      </c>
      <c r="E69" s="300">
        <v>659122</v>
      </c>
      <c r="F69" s="301" t="s">
        <v>312</v>
      </c>
      <c r="G69" s="301" t="s">
        <v>313</v>
      </c>
      <c r="H69" s="79">
        <v>103.074</v>
      </c>
      <c r="I69" s="80"/>
      <c r="J69" s="302">
        <f t="shared" si="0"/>
        <v>67938341.027999997</v>
      </c>
      <c r="K69" s="1516">
        <v>61519622014</v>
      </c>
      <c r="L69" s="303" t="s">
        <v>797</v>
      </c>
      <c r="M69" s="84" t="s">
        <v>324</v>
      </c>
    </row>
    <row r="70" spans="1:13">
      <c r="A70" s="290" t="s">
        <v>2021</v>
      </c>
      <c r="B70" s="1511"/>
      <c r="C70" s="299" t="s">
        <v>288</v>
      </c>
      <c r="D70" s="1514"/>
      <c r="E70" s="300">
        <v>117278</v>
      </c>
      <c r="F70" s="301" t="s">
        <v>312</v>
      </c>
      <c r="G70" s="301" t="s">
        <v>313</v>
      </c>
      <c r="H70" s="79">
        <v>103.074</v>
      </c>
      <c r="I70" s="80"/>
      <c r="J70" s="302">
        <f t="shared" si="0"/>
        <v>12088312.572000001</v>
      </c>
      <c r="K70" s="1517"/>
      <c r="L70" s="303" t="s">
        <v>797</v>
      </c>
      <c r="M70" s="84" t="s">
        <v>324</v>
      </c>
    </row>
    <row r="71" spans="1:13">
      <c r="A71" s="290" t="s">
        <v>2021</v>
      </c>
      <c r="B71" s="1511"/>
      <c r="C71" s="299" t="s">
        <v>288</v>
      </c>
      <c r="D71" s="1514"/>
      <c r="E71" s="300">
        <v>4214</v>
      </c>
      <c r="F71" s="301" t="s">
        <v>312</v>
      </c>
      <c r="G71" s="301" t="s">
        <v>313</v>
      </c>
      <c r="H71" s="79">
        <v>103.074</v>
      </c>
      <c r="I71" s="80"/>
      <c r="J71" s="302">
        <f t="shared" si="0"/>
        <v>434353.83600000001</v>
      </c>
      <c r="K71" s="1517"/>
      <c r="L71" s="303" t="s">
        <v>797</v>
      </c>
      <c r="M71" s="84" t="s">
        <v>324</v>
      </c>
    </row>
    <row r="72" spans="1:13">
      <c r="A72" s="290" t="s">
        <v>2021</v>
      </c>
      <c r="B72" s="1511"/>
      <c r="C72" s="299" t="s">
        <v>289</v>
      </c>
      <c r="D72" s="1514"/>
      <c r="E72" s="300">
        <v>67477</v>
      </c>
      <c r="F72" s="301" t="s">
        <v>312</v>
      </c>
      <c r="G72" s="301" t="s">
        <v>313</v>
      </c>
      <c r="H72" s="79">
        <v>103.074</v>
      </c>
      <c r="I72" s="80"/>
      <c r="J72" s="302">
        <f t="shared" ref="J72:J116" si="1">H72*E72</f>
        <v>6955124.2979999995</v>
      </c>
      <c r="K72" s="1517"/>
      <c r="L72" s="303" t="s">
        <v>797</v>
      </c>
      <c r="M72" s="84" t="s">
        <v>324</v>
      </c>
    </row>
    <row r="73" spans="1:13">
      <c r="A73" s="290" t="s">
        <v>2021</v>
      </c>
      <c r="B73" s="1511"/>
      <c r="C73" s="299" t="s">
        <v>97</v>
      </c>
      <c r="D73" s="1514"/>
      <c r="E73" s="300">
        <v>11500</v>
      </c>
      <c r="F73" s="301" t="s">
        <v>312</v>
      </c>
      <c r="G73" s="301" t="s">
        <v>314</v>
      </c>
      <c r="H73" s="79">
        <v>103.074</v>
      </c>
      <c r="I73" s="80"/>
      <c r="J73" s="302">
        <f t="shared" si="1"/>
        <v>1185351</v>
      </c>
      <c r="K73" s="1517"/>
      <c r="L73" s="303" t="s">
        <v>797</v>
      </c>
      <c r="M73" s="84" t="s">
        <v>324</v>
      </c>
    </row>
    <row r="74" spans="1:13">
      <c r="A74" s="290" t="s">
        <v>2021</v>
      </c>
      <c r="B74" s="1511"/>
      <c r="C74" s="299" t="s">
        <v>293</v>
      </c>
      <c r="D74" s="1514"/>
      <c r="E74" s="300">
        <v>43500</v>
      </c>
      <c r="F74" s="301" t="s">
        <v>312</v>
      </c>
      <c r="G74" s="301" t="s">
        <v>293</v>
      </c>
      <c r="H74" s="79">
        <v>103.074</v>
      </c>
      <c r="I74" s="80"/>
      <c r="J74" s="302">
        <f t="shared" si="1"/>
        <v>4483719</v>
      </c>
      <c r="K74" s="1517"/>
      <c r="L74" s="303" t="s">
        <v>797</v>
      </c>
      <c r="M74" s="84" t="s">
        <v>324</v>
      </c>
    </row>
    <row r="75" spans="1:13">
      <c r="A75" s="290" t="s">
        <v>2021</v>
      </c>
      <c r="B75" s="1512"/>
      <c r="C75" s="299" t="s">
        <v>290</v>
      </c>
      <c r="D75" s="1515"/>
      <c r="E75" s="300">
        <v>28000</v>
      </c>
      <c r="F75" s="301" t="s">
        <v>312</v>
      </c>
      <c r="G75" s="301" t="s">
        <v>313</v>
      </c>
      <c r="H75" s="79">
        <v>103.074</v>
      </c>
      <c r="I75" s="80"/>
      <c r="J75" s="302">
        <f t="shared" si="1"/>
        <v>2886072</v>
      </c>
      <c r="K75" s="1518"/>
      <c r="L75" s="303" t="s">
        <v>797</v>
      </c>
      <c r="M75" s="84" t="s">
        <v>324</v>
      </c>
    </row>
    <row r="76" spans="1:13">
      <c r="A76" s="293" t="s">
        <v>2021</v>
      </c>
      <c r="B76" s="1501" t="s">
        <v>1222</v>
      </c>
      <c r="C76" s="294" t="s">
        <v>794</v>
      </c>
      <c r="D76" s="1504">
        <v>44825</v>
      </c>
      <c r="E76" s="295">
        <v>311338</v>
      </c>
      <c r="F76" s="296" t="s">
        <v>312</v>
      </c>
      <c r="G76" s="296" t="s">
        <v>317</v>
      </c>
      <c r="H76" s="76">
        <v>79.887</v>
      </c>
      <c r="I76" s="77"/>
      <c r="J76" s="297">
        <f t="shared" si="1"/>
        <v>24871858.806000002</v>
      </c>
      <c r="K76" s="1507">
        <v>33951288293</v>
      </c>
      <c r="L76" s="298" t="s">
        <v>797</v>
      </c>
      <c r="M76" s="78" t="s">
        <v>324</v>
      </c>
    </row>
    <row r="77" spans="1:13">
      <c r="A77" s="293" t="s">
        <v>2021</v>
      </c>
      <c r="B77" s="1502"/>
      <c r="C77" s="294" t="s">
        <v>795</v>
      </c>
      <c r="D77" s="1505"/>
      <c r="E77" s="295">
        <v>100132</v>
      </c>
      <c r="F77" s="296" t="s">
        <v>312</v>
      </c>
      <c r="G77" s="296" t="s">
        <v>317</v>
      </c>
      <c r="H77" s="76">
        <v>79.887</v>
      </c>
      <c r="I77" s="77"/>
      <c r="J77" s="297">
        <f t="shared" si="1"/>
        <v>7999245.0839999998</v>
      </c>
      <c r="K77" s="1508"/>
      <c r="L77" s="298" t="s">
        <v>797</v>
      </c>
      <c r="M77" s="78" t="s">
        <v>324</v>
      </c>
    </row>
    <row r="78" spans="1:13">
      <c r="A78" s="293" t="s">
        <v>2021</v>
      </c>
      <c r="B78" s="1503"/>
      <c r="C78" s="294" t="s">
        <v>133</v>
      </c>
      <c r="D78" s="1506"/>
      <c r="E78" s="295">
        <v>230335</v>
      </c>
      <c r="F78" s="296" t="s">
        <v>312</v>
      </c>
      <c r="G78" s="296" t="s">
        <v>317</v>
      </c>
      <c r="H78" s="76">
        <v>79.887</v>
      </c>
      <c r="I78" s="77"/>
      <c r="J78" s="297">
        <f t="shared" si="1"/>
        <v>18400772.145</v>
      </c>
      <c r="K78" s="1509"/>
      <c r="L78" s="298" t="s">
        <v>797</v>
      </c>
      <c r="M78" s="78" t="s">
        <v>324</v>
      </c>
    </row>
    <row r="79" spans="1:13">
      <c r="A79" s="290" t="s">
        <v>2021</v>
      </c>
      <c r="B79" s="1520" t="s">
        <v>1223</v>
      </c>
      <c r="C79" s="299" t="s">
        <v>109</v>
      </c>
      <c r="D79" s="1513">
        <v>44795</v>
      </c>
      <c r="E79" s="300">
        <f>25815+8511+52691</f>
        <v>87017</v>
      </c>
      <c r="F79" s="301" t="s">
        <v>312</v>
      </c>
      <c r="G79" s="301" t="s">
        <v>292</v>
      </c>
      <c r="H79" s="79">
        <v>76.054000000000002</v>
      </c>
      <c r="I79" s="80"/>
      <c r="J79" s="302">
        <f t="shared" si="1"/>
        <v>6617990.9180000005</v>
      </c>
      <c r="K79" s="1516">
        <v>7382708464</v>
      </c>
      <c r="L79" s="303" t="s">
        <v>322</v>
      </c>
      <c r="M79" s="83" t="s">
        <v>324</v>
      </c>
    </row>
    <row r="80" spans="1:13">
      <c r="A80" s="290" t="s">
        <v>2021</v>
      </c>
      <c r="B80" s="1520"/>
      <c r="C80" s="299" t="s">
        <v>118</v>
      </c>
      <c r="D80" s="1515"/>
      <c r="E80" s="300">
        <f>9446+51537</f>
        <v>60983</v>
      </c>
      <c r="F80" s="301" t="s">
        <v>312</v>
      </c>
      <c r="G80" s="301" t="s">
        <v>316</v>
      </c>
      <c r="H80" s="79">
        <v>76.054000000000002</v>
      </c>
      <c r="I80" s="80"/>
      <c r="J80" s="302">
        <f t="shared" si="1"/>
        <v>4638001.0820000004</v>
      </c>
      <c r="K80" s="1518"/>
      <c r="L80" s="303" t="s">
        <v>322</v>
      </c>
      <c r="M80" s="83" t="s">
        <v>324</v>
      </c>
    </row>
    <row r="81" spans="1:13" ht="14.45" customHeight="1">
      <c r="A81" s="293" t="s">
        <v>2021</v>
      </c>
      <c r="B81" s="1501" t="s">
        <v>1224</v>
      </c>
      <c r="C81" s="305" t="s">
        <v>288</v>
      </c>
      <c r="D81" s="1504">
        <v>44812</v>
      </c>
      <c r="E81" s="295">
        <v>632413</v>
      </c>
      <c r="F81" s="296" t="s">
        <v>312</v>
      </c>
      <c r="G81" s="296" t="s">
        <v>313</v>
      </c>
      <c r="H81" s="76">
        <v>90.846999999999994</v>
      </c>
      <c r="I81" s="77"/>
      <c r="J81" s="297">
        <f t="shared" si="1"/>
        <v>57452823.810999997</v>
      </c>
      <c r="K81" s="1507">
        <v>51342180301</v>
      </c>
      <c r="L81" s="298" t="s">
        <v>797</v>
      </c>
      <c r="M81" s="82" t="s">
        <v>1225</v>
      </c>
    </row>
    <row r="82" spans="1:13" ht="22.5">
      <c r="A82" s="293" t="s">
        <v>2021</v>
      </c>
      <c r="B82" s="1502"/>
      <c r="C82" s="305" t="s">
        <v>288</v>
      </c>
      <c r="D82" s="1505"/>
      <c r="E82" s="295">
        <v>111963</v>
      </c>
      <c r="F82" s="296" t="s">
        <v>312</v>
      </c>
      <c r="G82" s="296" t="s">
        <v>313</v>
      </c>
      <c r="H82" s="76">
        <v>90.846999999999994</v>
      </c>
      <c r="I82" s="77"/>
      <c r="J82" s="297">
        <f t="shared" si="1"/>
        <v>10171502.660999998</v>
      </c>
      <c r="K82" s="1508"/>
      <c r="L82" s="298" t="s">
        <v>797</v>
      </c>
      <c r="M82" s="82" t="s">
        <v>1225</v>
      </c>
    </row>
    <row r="83" spans="1:13" ht="22.5">
      <c r="A83" s="293" t="s">
        <v>2021</v>
      </c>
      <c r="B83" s="1502"/>
      <c r="C83" s="305" t="s">
        <v>288</v>
      </c>
      <c r="D83" s="1505"/>
      <c r="E83" s="295">
        <v>4756</v>
      </c>
      <c r="F83" s="296" t="s">
        <v>312</v>
      </c>
      <c r="G83" s="296" t="s">
        <v>313</v>
      </c>
      <c r="H83" s="76">
        <v>90.846999999999994</v>
      </c>
      <c r="I83" s="77"/>
      <c r="J83" s="297">
        <f t="shared" si="1"/>
        <v>432068.33199999999</v>
      </c>
      <c r="K83" s="1508"/>
      <c r="L83" s="298" t="s">
        <v>797</v>
      </c>
      <c r="M83" s="82" t="s">
        <v>1225</v>
      </c>
    </row>
    <row r="84" spans="1:13" ht="22.5">
      <c r="A84" s="293" t="s">
        <v>2021</v>
      </c>
      <c r="B84" s="1502"/>
      <c r="C84" s="294" t="s">
        <v>289</v>
      </c>
      <c r="D84" s="1505"/>
      <c r="E84" s="295">
        <v>47909</v>
      </c>
      <c r="F84" s="296" t="s">
        <v>312</v>
      </c>
      <c r="G84" s="296" t="s">
        <v>313</v>
      </c>
      <c r="H84" s="76">
        <v>90.846999999999994</v>
      </c>
      <c r="I84" s="77"/>
      <c r="J84" s="297">
        <f t="shared" si="1"/>
        <v>4352388.9229999995</v>
      </c>
      <c r="K84" s="1508"/>
      <c r="L84" s="298" t="s">
        <v>797</v>
      </c>
      <c r="M84" s="82" t="s">
        <v>1225</v>
      </c>
    </row>
    <row r="85" spans="1:13" ht="22.5">
      <c r="A85" s="293" t="s">
        <v>2021</v>
      </c>
      <c r="B85" s="1502"/>
      <c r="C85" s="294" t="s">
        <v>97</v>
      </c>
      <c r="D85" s="1505"/>
      <c r="E85" s="295">
        <v>10300</v>
      </c>
      <c r="F85" s="296" t="s">
        <v>312</v>
      </c>
      <c r="G85" s="296" t="s">
        <v>314</v>
      </c>
      <c r="H85" s="76">
        <v>90.846999999999994</v>
      </c>
      <c r="I85" s="77"/>
      <c r="J85" s="297">
        <f t="shared" si="1"/>
        <v>935724.1</v>
      </c>
      <c r="K85" s="1508"/>
      <c r="L85" s="298" t="s">
        <v>797</v>
      </c>
      <c r="M85" s="82" t="s">
        <v>1225</v>
      </c>
    </row>
    <row r="86" spans="1:13" ht="22.5">
      <c r="A86" s="293" t="s">
        <v>2021</v>
      </c>
      <c r="B86" s="1502"/>
      <c r="C86" s="294" t="s">
        <v>293</v>
      </c>
      <c r="D86" s="1505"/>
      <c r="E86" s="295">
        <v>26000</v>
      </c>
      <c r="F86" s="296" t="s">
        <v>312</v>
      </c>
      <c r="G86" s="296" t="s">
        <v>293</v>
      </c>
      <c r="H86" s="76">
        <v>90.846999999999994</v>
      </c>
      <c r="I86" s="77"/>
      <c r="J86" s="297">
        <f t="shared" si="1"/>
        <v>2362022</v>
      </c>
      <c r="K86" s="1508"/>
      <c r="L86" s="298" t="s">
        <v>797</v>
      </c>
      <c r="M86" s="82" t="s">
        <v>1225</v>
      </c>
    </row>
    <row r="87" spans="1:13" ht="22.5">
      <c r="A87" s="293" t="s">
        <v>2021</v>
      </c>
      <c r="B87" s="1503"/>
      <c r="C87" s="294" t="s">
        <v>290</v>
      </c>
      <c r="D87" s="1506"/>
      <c r="E87" s="295">
        <v>29000</v>
      </c>
      <c r="F87" s="296" t="s">
        <v>312</v>
      </c>
      <c r="G87" s="296" t="s">
        <v>313</v>
      </c>
      <c r="H87" s="76">
        <v>90.846999999999994</v>
      </c>
      <c r="I87" s="77"/>
      <c r="J87" s="297">
        <f t="shared" si="1"/>
        <v>2634563</v>
      </c>
      <c r="K87" s="1509"/>
      <c r="L87" s="298" t="s">
        <v>797</v>
      </c>
      <c r="M87" s="82" t="s">
        <v>1225</v>
      </c>
    </row>
    <row r="88" spans="1:13">
      <c r="A88" s="290" t="s">
        <v>2021</v>
      </c>
      <c r="B88" s="1510" t="s">
        <v>1226</v>
      </c>
      <c r="C88" s="299" t="s">
        <v>794</v>
      </c>
      <c r="D88" s="1513">
        <v>44858</v>
      </c>
      <c r="E88" s="300">
        <v>483574</v>
      </c>
      <c r="F88" s="301" t="s">
        <v>312</v>
      </c>
      <c r="G88" s="301" t="s">
        <v>317</v>
      </c>
      <c r="H88" s="79">
        <v>91.141999999999996</v>
      </c>
      <c r="I88" s="80"/>
      <c r="J88" s="302">
        <f t="shared" si="1"/>
        <v>44073901.508000001</v>
      </c>
      <c r="K88" s="1516">
        <v>36964097004</v>
      </c>
      <c r="L88" s="303" t="s">
        <v>319</v>
      </c>
      <c r="M88" s="81" t="s">
        <v>793</v>
      </c>
    </row>
    <row r="89" spans="1:13">
      <c r="A89" s="290" t="s">
        <v>2021</v>
      </c>
      <c r="B89" s="1511"/>
      <c r="C89" s="299" t="s">
        <v>795</v>
      </c>
      <c r="D89" s="1514"/>
      <c r="E89" s="300">
        <v>54687</v>
      </c>
      <c r="F89" s="301" t="s">
        <v>312</v>
      </c>
      <c r="G89" s="301" t="s">
        <v>317</v>
      </c>
      <c r="H89" s="79">
        <v>91.141999999999996</v>
      </c>
      <c r="I89" s="80"/>
      <c r="J89" s="302">
        <f t="shared" si="1"/>
        <v>4984282.5539999995</v>
      </c>
      <c r="K89" s="1517"/>
      <c r="L89" s="303" t="s">
        <v>319</v>
      </c>
      <c r="M89" s="81" t="s">
        <v>793</v>
      </c>
    </row>
    <row r="90" spans="1:13">
      <c r="A90" s="290" t="s">
        <v>2021</v>
      </c>
      <c r="B90" s="1512"/>
      <c r="C90" s="299" t="s">
        <v>133</v>
      </c>
      <c r="D90" s="1515"/>
      <c r="E90" s="300">
        <v>70808</v>
      </c>
      <c r="F90" s="301" t="s">
        <v>312</v>
      </c>
      <c r="G90" s="301" t="s">
        <v>317</v>
      </c>
      <c r="H90" s="79">
        <v>91.141999999999996</v>
      </c>
      <c r="I90" s="80"/>
      <c r="J90" s="302">
        <f t="shared" si="1"/>
        <v>6453582.7359999996</v>
      </c>
      <c r="K90" s="1518"/>
      <c r="L90" s="303" t="s">
        <v>319</v>
      </c>
      <c r="M90" s="81" t="s">
        <v>793</v>
      </c>
    </row>
    <row r="91" spans="1:13">
      <c r="A91" s="293" t="s">
        <v>2021</v>
      </c>
      <c r="B91" s="1501" t="s">
        <v>1227</v>
      </c>
      <c r="C91" s="305" t="s">
        <v>288</v>
      </c>
      <c r="D91" s="1504">
        <v>44853</v>
      </c>
      <c r="E91" s="295">
        <v>644688</v>
      </c>
      <c r="F91" s="296" t="s">
        <v>312</v>
      </c>
      <c r="G91" s="296" t="s">
        <v>313</v>
      </c>
      <c r="H91" s="76">
        <v>93.712000000000003</v>
      </c>
      <c r="I91" s="77"/>
      <c r="J91" s="297">
        <f t="shared" si="1"/>
        <v>60415001.855999999</v>
      </c>
      <c r="K91" s="1507">
        <v>55458410224</v>
      </c>
      <c r="L91" s="298" t="s">
        <v>797</v>
      </c>
      <c r="M91" s="82" t="s">
        <v>321</v>
      </c>
    </row>
    <row r="92" spans="1:13">
      <c r="A92" s="293" t="s">
        <v>2021</v>
      </c>
      <c r="B92" s="1502"/>
      <c r="C92" s="305" t="s">
        <v>288</v>
      </c>
      <c r="D92" s="1505"/>
      <c r="E92" s="295">
        <v>114188</v>
      </c>
      <c r="F92" s="296" t="s">
        <v>312</v>
      </c>
      <c r="G92" s="296" t="s">
        <v>313</v>
      </c>
      <c r="H92" s="76">
        <v>93.712000000000003</v>
      </c>
      <c r="I92" s="77"/>
      <c r="J92" s="297">
        <f t="shared" si="1"/>
        <v>10700785.856000001</v>
      </c>
      <c r="K92" s="1508"/>
      <c r="L92" s="298" t="s">
        <v>797</v>
      </c>
      <c r="M92" s="82" t="s">
        <v>321</v>
      </c>
    </row>
    <row r="93" spans="1:13">
      <c r="A93" s="293" t="s">
        <v>2021</v>
      </c>
      <c r="B93" s="1502"/>
      <c r="C93" s="305" t="s">
        <v>288</v>
      </c>
      <c r="D93" s="1505"/>
      <c r="E93" s="295">
        <v>5188</v>
      </c>
      <c r="F93" s="296" t="s">
        <v>312</v>
      </c>
      <c r="G93" s="296" t="s">
        <v>313</v>
      </c>
      <c r="H93" s="76">
        <v>93.712000000000003</v>
      </c>
      <c r="I93" s="77"/>
      <c r="J93" s="297">
        <f t="shared" si="1"/>
        <v>486177.85600000003</v>
      </c>
      <c r="K93" s="1508"/>
      <c r="L93" s="298" t="s">
        <v>797</v>
      </c>
      <c r="M93" s="82" t="s">
        <v>321</v>
      </c>
    </row>
    <row r="94" spans="1:13">
      <c r="A94" s="293" t="s">
        <v>2021</v>
      </c>
      <c r="B94" s="1502"/>
      <c r="C94" s="294" t="s">
        <v>289</v>
      </c>
      <c r="D94" s="1505"/>
      <c r="E94" s="295">
        <v>48095</v>
      </c>
      <c r="F94" s="296" t="s">
        <v>312</v>
      </c>
      <c r="G94" s="296" t="s">
        <v>313</v>
      </c>
      <c r="H94" s="76">
        <v>93.712000000000003</v>
      </c>
      <c r="I94" s="77"/>
      <c r="J94" s="297">
        <f t="shared" si="1"/>
        <v>4507078.6400000006</v>
      </c>
      <c r="K94" s="1508"/>
      <c r="L94" s="298" t="s">
        <v>797</v>
      </c>
      <c r="M94" s="82" t="s">
        <v>321</v>
      </c>
    </row>
    <row r="95" spans="1:13">
      <c r="A95" s="293" t="s">
        <v>2021</v>
      </c>
      <c r="B95" s="1502"/>
      <c r="C95" s="294" t="s">
        <v>97</v>
      </c>
      <c r="D95" s="1505"/>
      <c r="E95" s="295">
        <v>9500</v>
      </c>
      <c r="F95" s="296" t="s">
        <v>312</v>
      </c>
      <c r="G95" s="296" t="s">
        <v>314</v>
      </c>
      <c r="H95" s="76">
        <v>93.712000000000003</v>
      </c>
      <c r="I95" s="77"/>
      <c r="J95" s="297">
        <f t="shared" si="1"/>
        <v>890264</v>
      </c>
      <c r="K95" s="1508"/>
      <c r="L95" s="298" t="s">
        <v>797</v>
      </c>
      <c r="M95" s="82" t="s">
        <v>321</v>
      </c>
    </row>
    <row r="96" spans="1:13">
      <c r="A96" s="293" t="s">
        <v>2021</v>
      </c>
      <c r="B96" s="1502"/>
      <c r="C96" s="294" t="s">
        <v>293</v>
      </c>
      <c r="D96" s="1505"/>
      <c r="E96" s="295">
        <v>25500</v>
      </c>
      <c r="F96" s="296" t="s">
        <v>312</v>
      </c>
      <c r="G96" s="296" t="s">
        <v>293</v>
      </c>
      <c r="H96" s="76">
        <v>93.712000000000003</v>
      </c>
      <c r="I96" s="77"/>
      <c r="J96" s="297">
        <f t="shared" si="1"/>
        <v>2389656</v>
      </c>
      <c r="K96" s="1508"/>
      <c r="L96" s="298" t="s">
        <v>797</v>
      </c>
      <c r="M96" s="82" t="s">
        <v>321</v>
      </c>
    </row>
    <row r="97" spans="1:13">
      <c r="A97" s="293" t="s">
        <v>2021</v>
      </c>
      <c r="B97" s="1503"/>
      <c r="C97" s="294" t="s">
        <v>290</v>
      </c>
      <c r="D97" s="1506"/>
      <c r="E97" s="295">
        <v>35000</v>
      </c>
      <c r="F97" s="296" t="s">
        <v>312</v>
      </c>
      <c r="G97" s="296" t="s">
        <v>313</v>
      </c>
      <c r="H97" s="76">
        <v>93.712000000000003</v>
      </c>
      <c r="I97" s="77"/>
      <c r="J97" s="297">
        <f t="shared" si="1"/>
        <v>3279920</v>
      </c>
      <c r="K97" s="1509"/>
      <c r="L97" s="298" t="s">
        <v>797</v>
      </c>
      <c r="M97" s="82" t="s">
        <v>321</v>
      </c>
    </row>
    <row r="98" spans="1:13">
      <c r="A98" s="290" t="s">
        <v>2021</v>
      </c>
      <c r="B98" s="1510" t="s">
        <v>845</v>
      </c>
      <c r="C98" s="299" t="s">
        <v>794</v>
      </c>
      <c r="D98" s="1513">
        <v>44893</v>
      </c>
      <c r="E98" s="300">
        <v>461432</v>
      </c>
      <c r="F98" s="301" t="s">
        <v>312</v>
      </c>
      <c r="G98" s="301" t="s">
        <v>317</v>
      </c>
      <c r="H98" s="79">
        <v>90.832999999999998</v>
      </c>
      <c r="I98" s="80"/>
      <c r="J98" s="302">
        <f t="shared" si="1"/>
        <v>41913252.855999999</v>
      </c>
      <c r="K98" s="1516">
        <v>34713108847</v>
      </c>
      <c r="L98" s="303" t="s">
        <v>1228</v>
      </c>
      <c r="M98" s="81" t="s">
        <v>318</v>
      </c>
    </row>
    <row r="99" spans="1:13">
      <c r="A99" s="290" t="s">
        <v>2021</v>
      </c>
      <c r="B99" s="1511"/>
      <c r="C99" s="299" t="s">
        <v>795</v>
      </c>
      <c r="D99" s="1514"/>
      <c r="E99" s="300">
        <v>49650</v>
      </c>
      <c r="F99" s="301" t="s">
        <v>312</v>
      </c>
      <c r="G99" s="301" t="s">
        <v>317</v>
      </c>
      <c r="H99" s="79">
        <v>90.832999999999998</v>
      </c>
      <c r="I99" s="80"/>
      <c r="J99" s="302">
        <f t="shared" si="1"/>
        <v>4509858.45</v>
      </c>
      <c r="K99" s="1517"/>
      <c r="L99" s="303" t="s">
        <v>1228</v>
      </c>
      <c r="M99" s="81" t="s">
        <v>318</v>
      </c>
    </row>
    <row r="100" spans="1:13">
      <c r="A100" s="290" t="s">
        <v>2021</v>
      </c>
      <c r="B100" s="1512"/>
      <c r="C100" s="299" t="s">
        <v>133</v>
      </c>
      <c r="D100" s="1515"/>
      <c r="E100" s="300">
        <v>98498</v>
      </c>
      <c r="F100" s="301" t="s">
        <v>312</v>
      </c>
      <c r="G100" s="301" t="s">
        <v>317</v>
      </c>
      <c r="H100" s="79">
        <v>90.832999999999998</v>
      </c>
      <c r="I100" s="80"/>
      <c r="J100" s="302">
        <f t="shared" si="1"/>
        <v>8946868.8340000007</v>
      </c>
      <c r="K100" s="1518"/>
      <c r="L100" s="303" t="s">
        <v>1228</v>
      </c>
      <c r="M100" s="81" t="s">
        <v>318</v>
      </c>
    </row>
    <row r="101" spans="1:13">
      <c r="A101" s="293" t="s">
        <v>2021</v>
      </c>
      <c r="B101" s="1501" t="s">
        <v>1229</v>
      </c>
      <c r="C101" s="305" t="s">
        <v>288</v>
      </c>
      <c r="D101" s="1504">
        <v>44877</v>
      </c>
      <c r="E101" s="295">
        <v>708756</v>
      </c>
      <c r="F101" s="296" t="s">
        <v>312</v>
      </c>
      <c r="G101" s="296" t="s">
        <v>313</v>
      </c>
      <c r="H101" s="76">
        <v>90.793000000000006</v>
      </c>
      <c r="I101" s="77"/>
      <c r="J101" s="297">
        <f t="shared" si="1"/>
        <v>64350083.508000001</v>
      </c>
      <c r="K101" s="1507">
        <v>54108069330</v>
      </c>
      <c r="L101" s="298" t="s">
        <v>797</v>
      </c>
      <c r="M101" s="82" t="s">
        <v>320</v>
      </c>
    </row>
    <row r="102" spans="1:13">
      <c r="A102" s="293" t="s">
        <v>2021</v>
      </c>
      <c r="B102" s="1502"/>
      <c r="C102" s="305" t="s">
        <v>288</v>
      </c>
      <c r="D102" s="1505"/>
      <c r="E102" s="295">
        <v>99171</v>
      </c>
      <c r="F102" s="296" t="s">
        <v>312</v>
      </c>
      <c r="G102" s="296" t="s">
        <v>313</v>
      </c>
      <c r="H102" s="76">
        <v>90.793000000000006</v>
      </c>
      <c r="I102" s="77"/>
      <c r="J102" s="297">
        <f t="shared" si="1"/>
        <v>9004032.6030000001</v>
      </c>
      <c r="K102" s="1508"/>
      <c r="L102" s="298" t="s">
        <v>797</v>
      </c>
      <c r="M102" s="82" t="s">
        <v>320</v>
      </c>
    </row>
    <row r="103" spans="1:13">
      <c r="A103" s="293" t="s">
        <v>2021</v>
      </c>
      <c r="B103" s="1502"/>
      <c r="C103" s="305" t="s">
        <v>288</v>
      </c>
      <c r="D103" s="1505"/>
      <c r="E103" s="295">
        <v>4444</v>
      </c>
      <c r="F103" s="296" t="s">
        <v>312</v>
      </c>
      <c r="G103" s="296" t="s">
        <v>313</v>
      </c>
      <c r="H103" s="76">
        <v>90.793000000000006</v>
      </c>
      <c r="I103" s="77"/>
      <c r="J103" s="297">
        <f t="shared" si="1"/>
        <v>403484.092</v>
      </c>
      <c r="K103" s="1508"/>
      <c r="L103" s="298" t="s">
        <v>797</v>
      </c>
      <c r="M103" s="82" t="s">
        <v>320</v>
      </c>
    </row>
    <row r="104" spans="1:13">
      <c r="A104" s="293" t="s">
        <v>2021</v>
      </c>
      <c r="B104" s="1502"/>
      <c r="C104" s="294" t="s">
        <v>289</v>
      </c>
      <c r="D104" s="1505"/>
      <c r="E104" s="295">
        <v>55131</v>
      </c>
      <c r="F104" s="296" t="s">
        <v>312</v>
      </c>
      <c r="G104" s="296" t="s">
        <v>313</v>
      </c>
      <c r="H104" s="76">
        <v>90.793000000000006</v>
      </c>
      <c r="I104" s="77"/>
      <c r="J104" s="297">
        <f t="shared" si="1"/>
        <v>5005508.8830000004</v>
      </c>
      <c r="K104" s="1508"/>
      <c r="L104" s="298" t="s">
        <v>797</v>
      </c>
      <c r="M104" s="82" t="s">
        <v>320</v>
      </c>
    </row>
    <row r="105" spans="1:13">
      <c r="A105" s="293" t="s">
        <v>2021</v>
      </c>
      <c r="B105" s="1502"/>
      <c r="C105" s="294" t="s">
        <v>97</v>
      </c>
      <c r="D105" s="1505"/>
      <c r="E105" s="295">
        <v>10000</v>
      </c>
      <c r="F105" s="296" t="s">
        <v>312</v>
      </c>
      <c r="G105" s="296" t="s">
        <v>314</v>
      </c>
      <c r="H105" s="76">
        <v>90.793000000000006</v>
      </c>
      <c r="I105" s="77"/>
      <c r="J105" s="297">
        <f t="shared" si="1"/>
        <v>907930.00000000012</v>
      </c>
      <c r="K105" s="1508"/>
      <c r="L105" s="298" t="s">
        <v>797</v>
      </c>
      <c r="M105" s="82" t="s">
        <v>320</v>
      </c>
    </row>
    <row r="106" spans="1:13">
      <c r="A106" s="293" t="s">
        <v>2021</v>
      </c>
      <c r="B106" s="1502"/>
      <c r="C106" s="294" t="s">
        <v>293</v>
      </c>
      <c r="D106" s="1505"/>
      <c r="E106" s="295">
        <v>32000</v>
      </c>
      <c r="F106" s="296" t="s">
        <v>312</v>
      </c>
      <c r="G106" s="296" t="s">
        <v>293</v>
      </c>
      <c r="H106" s="76">
        <v>90.793000000000006</v>
      </c>
      <c r="I106" s="77"/>
      <c r="J106" s="297">
        <f t="shared" si="1"/>
        <v>2905376</v>
      </c>
      <c r="K106" s="1508"/>
      <c r="L106" s="298" t="s">
        <v>797</v>
      </c>
      <c r="M106" s="82" t="s">
        <v>320</v>
      </c>
    </row>
    <row r="107" spans="1:13">
      <c r="A107" s="293" t="s">
        <v>2021</v>
      </c>
      <c r="B107" s="1503"/>
      <c r="C107" s="294" t="s">
        <v>290</v>
      </c>
      <c r="D107" s="1506"/>
      <c r="E107" s="295">
        <v>27000</v>
      </c>
      <c r="F107" s="296" t="s">
        <v>312</v>
      </c>
      <c r="G107" s="296" t="s">
        <v>313</v>
      </c>
      <c r="H107" s="76">
        <v>90.793000000000006</v>
      </c>
      <c r="I107" s="77"/>
      <c r="J107" s="297">
        <f t="shared" si="1"/>
        <v>2451411</v>
      </c>
      <c r="K107" s="1509"/>
      <c r="L107" s="298" t="s">
        <v>797</v>
      </c>
      <c r="M107" s="82" t="s">
        <v>320</v>
      </c>
    </row>
    <row r="108" spans="1:13">
      <c r="A108" s="290" t="s">
        <v>2021</v>
      </c>
      <c r="B108" s="1520" t="s">
        <v>1230</v>
      </c>
      <c r="C108" s="299" t="s">
        <v>109</v>
      </c>
      <c r="D108" s="1513">
        <v>44889</v>
      </c>
      <c r="E108" s="300">
        <f>26618+8639+50805</f>
        <v>86062</v>
      </c>
      <c r="F108" s="301" t="s">
        <v>312</v>
      </c>
      <c r="G108" s="301" t="s">
        <v>292</v>
      </c>
      <c r="H108" s="79">
        <v>65.233000000000004</v>
      </c>
      <c r="I108" s="80"/>
      <c r="J108" s="302">
        <f t="shared" si="1"/>
        <v>5614082.4460000005</v>
      </c>
      <c r="K108" s="1516">
        <v>6462064937</v>
      </c>
      <c r="L108" s="303" t="s">
        <v>322</v>
      </c>
      <c r="M108" s="83" t="s">
        <v>324</v>
      </c>
    </row>
    <row r="109" spans="1:13">
      <c r="A109" s="290" t="s">
        <v>2021</v>
      </c>
      <c r="B109" s="1520"/>
      <c r="C109" s="299" t="s">
        <v>118</v>
      </c>
      <c r="D109" s="1515"/>
      <c r="E109" s="300">
        <f>8584+62609</f>
        <v>71193</v>
      </c>
      <c r="F109" s="301" t="s">
        <v>312</v>
      </c>
      <c r="G109" s="301" t="s">
        <v>316</v>
      </c>
      <c r="H109" s="79">
        <v>65.233000000000004</v>
      </c>
      <c r="I109" s="80"/>
      <c r="J109" s="302">
        <f t="shared" si="1"/>
        <v>4644132.9690000005</v>
      </c>
      <c r="K109" s="1518"/>
      <c r="L109" s="303" t="s">
        <v>322</v>
      </c>
      <c r="M109" s="83" t="s">
        <v>324</v>
      </c>
    </row>
    <row r="110" spans="1:13">
      <c r="A110" s="293" t="s">
        <v>2021</v>
      </c>
      <c r="B110" s="1501" t="s">
        <v>847</v>
      </c>
      <c r="C110" s="305" t="s">
        <v>288</v>
      </c>
      <c r="D110" s="1504">
        <v>44922</v>
      </c>
      <c r="E110" s="295">
        <v>618272</v>
      </c>
      <c r="F110" s="296" t="s">
        <v>312</v>
      </c>
      <c r="G110" s="296" t="s">
        <v>313</v>
      </c>
      <c r="H110" s="76">
        <v>79.834999999999994</v>
      </c>
      <c r="I110" s="77"/>
      <c r="J110" s="297">
        <f t="shared" si="1"/>
        <v>49359745.119999997</v>
      </c>
      <c r="K110" s="1507">
        <v>42749147095</v>
      </c>
      <c r="L110" s="298" t="s">
        <v>797</v>
      </c>
      <c r="M110" s="82" t="s">
        <v>324</v>
      </c>
    </row>
    <row r="111" spans="1:13">
      <c r="A111" s="293" t="s">
        <v>2021</v>
      </c>
      <c r="B111" s="1502"/>
      <c r="C111" s="305" t="s">
        <v>288</v>
      </c>
      <c r="D111" s="1505"/>
      <c r="E111" s="295">
        <v>120755</v>
      </c>
      <c r="F111" s="296" t="s">
        <v>312</v>
      </c>
      <c r="G111" s="296" t="s">
        <v>313</v>
      </c>
      <c r="H111" s="76">
        <v>79.834999999999994</v>
      </c>
      <c r="I111" s="77"/>
      <c r="J111" s="297">
        <f t="shared" si="1"/>
        <v>9640475.4249999989</v>
      </c>
      <c r="K111" s="1508"/>
      <c r="L111" s="298" t="s">
        <v>797</v>
      </c>
      <c r="M111" s="82" t="s">
        <v>324</v>
      </c>
    </row>
    <row r="112" spans="1:13">
      <c r="A112" s="293" t="s">
        <v>2021</v>
      </c>
      <c r="B112" s="1502"/>
      <c r="C112" s="305" t="s">
        <v>288</v>
      </c>
      <c r="D112" s="1505"/>
      <c r="E112" s="295">
        <v>6096</v>
      </c>
      <c r="F112" s="296" t="s">
        <v>312</v>
      </c>
      <c r="G112" s="296" t="s">
        <v>313</v>
      </c>
      <c r="H112" s="76">
        <v>79.834999999999994</v>
      </c>
      <c r="I112" s="77"/>
      <c r="J112" s="297">
        <f t="shared" si="1"/>
        <v>486674.16</v>
      </c>
      <c r="K112" s="1508"/>
      <c r="L112" s="298" t="s">
        <v>797</v>
      </c>
      <c r="M112" s="82" t="s">
        <v>324</v>
      </c>
    </row>
    <row r="113" spans="1:13">
      <c r="A113" s="293" t="s">
        <v>2021</v>
      </c>
      <c r="B113" s="1502"/>
      <c r="C113" s="294" t="s">
        <v>289</v>
      </c>
      <c r="D113" s="1505"/>
      <c r="E113" s="295">
        <v>45832</v>
      </c>
      <c r="F113" s="296" t="s">
        <v>312</v>
      </c>
      <c r="G113" s="296" t="s">
        <v>313</v>
      </c>
      <c r="H113" s="76">
        <v>79.834999999999994</v>
      </c>
      <c r="I113" s="77"/>
      <c r="J113" s="297">
        <f t="shared" si="1"/>
        <v>3658997.7199999997</v>
      </c>
      <c r="K113" s="1508"/>
      <c r="L113" s="298" t="s">
        <v>797</v>
      </c>
      <c r="M113" s="82" t="s">
        <v>324</v>
      </c>
    </row>
    <row r="114" spans="1:13">
      <c r="A114" s="293" t="s">
        <v>2021</v>
      </c>
      <c r="B114" s="1502"/>
      <c r="C114" s="294" t="s">
        <v>97</v>
      </c>
      <c r="D114" s="1505"/>
      <c r="E114" s="295">
        <v>10800</v>
      </c>
      <c r="F114" s="296" t="s">
        <v>312</v>
      </c>
      <c r="G114" s="296" t="s">
        <v>314</v>
      </c>
      <c r="H114" s="76">
        <v>79.834999999999994</v>
      </c>
      <c r="I114" s="77"/>
      <c r="J114" s="297">
        <f t="shared" si="1"/>
        <v>862217.99999999988</v>
      </c>
      <c r="K114" s="1508"/>
      <c r="L114" s="298" t="s">
        <v>797</v>
      </c>
      <c r="M114" s="82" t="s">
        <v>324</v>
      </c>
    </row>
    <row r="115" spans="1:13">
      <c r="A115" s="293" t="s">
        <v>2021</v>
      </c>
      <c r="B115" s="1502"/>
      <c r="C115" s="294" t="s">
        <v>293</v>
      </c>
      <c r="D115" s="1505"/>
      <c r="E115" s="295">
        <v>30000</v>
      </c>
      <c r="F115" s="296" t="s">
        <v>312</v>
      </c>
      <c r="G115" s="296" t="s">
        <v>293</v>
      </c>
      <c r="H115" s="76">
        <v>79.834999999999994</v>
      </c>
      <c r="I115" s="77"/>
      <c r="J115" s="297">
        <f t="shared" si="1"/>
        <v>2395050</v>
      </c>
      <c r="K115" s="1508"/>
      <c r="L115" s="298" t="s">
        <v>797</v>
      </c>
      <c r="M115" s="82" t="s">
        <v>324</v>
      </c>
    </row>
    <row r="116" spans="1:13">
      <c r="A116" s="293" t="s">
        <v>2021</v>
      </c>
      <c r="B116" s="1503"/>
      <c r="C116" s="294" t="s">
        <v>290</v>
      </c>
      <c r="D116" s="1506"/>
      <c r="E116" s="295">
        <v>35500</v>
      </c>
      <c r="F116" s="296" t="s">
        <v>312</v>
      </c>
      <c r="G116" s="296" t="s">
        <v>313</v>
      </c>
      <c r="H116" s="76">
        <v>79.834999999999994</v>
      </c>
      <c r="I116" s="77"/>
      <c r="J116" s="297">
        <f t="shared" si="1"/>
        <v>2834142.5</v>
      </c>
      <c r="K116" s="1509"/>
      <c r="L116" s="298" t="s">
        <v>797</v>
      </c>
      <c r="M116" s="82" t="s">
        <v>324</v>
      </c>
    </row>
    <row r="117" spans="1:13">
      <c r="A117" s="287"/>
      <c r="B117" s="287"/>
      <c r="C117" s="287"/>
      <c r="D117" s="287"/>
      <c r="E117" s="287">
        <f>SUM(E8:E116)</f>
        <v>15232846</v>
      </c>
      <c r="F117" s="287"/>
      <c r="G117" s="287"/>
      <c r="H117" s="287"/>
      <c r="I117" s="287"/>
      <c r="J117" s="287">
        <f>SUM(J8:J116)</f>
        <v>1531312699.1900001</v>
      </c>
      <c r="K117" s="287">
        <f>SUM(K8:K116)</f>
        <v>953714692935.4231</v>
      </c>
      <c r="L117" s="287"/>
      <c r="M117" s="287"/>
    </row>
    <row r="118" spans="1:13">
      <c r="C118" s="290"/>
    </row>
    <row r="119" spans="1:13">
      <c r="C119" s="290"/>
    </row>
    <row r="120" spans="1:13">
      <c r="A120" s="292" t="s">
        <v>2102</v>
      </c>
      <c r="C120" s="290"/>
    </row>
    <row r="121" spans="1:13">
      <c r="C121" s="290"/>
    </row>
    <row r="122" spans="1:13" ht="56.25">
      <c r="A122" s="287" t="s">
        <v>11</v>
      </c>
      <c r="B122" s="287" t="s">
        <v>304</v>
      </c>
      <c r="C122" s="287" t="s">
        <v>305</v>
      </c>
      <c r="D122" s="287" t="s">
        <v>306</v>
      </c>
      <c r="E122" s="287" t="s">
        <v>307</v>
      </c>
      <c r="F122" s="287" t="s">
        <v>742</v>
      </c>
      <c r="G122" s="287" t="s">
        <v>572</v>
      </c>
      <c r="H122" s="287" t="s">
        <v>309</v>
      </c>
      <c r="I122" s="287" t="s">
        <v>310</v>
      </c>
      <c r="J122" s="287" t="s">
        <v>743</v>
      </c>
      <c r="K122" s="287" t="s">
        <v>744</v>
      </c>
      <c r="L122" s="287" t="s">
        <v>311</v>
      </c>
      <c r="M122" s="287" t="s">
        <v>323</v>
      </c>
    </row>
    <row r="123" spans="1:13">
      <c r="A123" s="299" t="s">
        <v>2022</v>
      </c>
      <c r="B123" s="306" t="s">
        <v>2023</v>
      </c>
      <c r="C123" s="307" t="s">
        <v>97</v>
      </c>
      <c r="D123" s="308">
        <v>44582</v>
      </c>
      <c r="E123" s="309">
        <v>2000</v>
      </c>
      <c r="F123" s="307" t="s">
        <v>312</v>
      </c>
      <c r="G123" s="307" t="s">
        <v>313</v>
      </c>
      <c r="H123" s="309">
        <v>86.769000000000005</v>
      </c>
      <c r="I123" s="299"/>
      <c r="J123" s="309">
        <f>H123*E123</f>
        <v>173538</v>
      </c>
      <c r="K123" s="309">
        <v>100311478.61652</v>
      </c>
      <c r="L123" s="307" t="s">
        <v>846</v>
      </c>
      <c r="M123" s="310" t="s">
        <v>321</v>
      </c>
    </row>
    <row r="124" spans="1:13">
      <c r="A124" s="305" t="s">
        <v>2022</v>
      </c>
      <c r="B124" s="296" t="s">
        <v>2024</v>
      </c>
      <c r="C124" s="296" t="s">
        <v>109</v>
      </c>
      <c r="D124" s="311">
        <v>44620</v>
      </c>
      <c r="E124" s="312">
        <v>50593</v>
      </c>
      <c r="F124" s="296" t="s">
        <v>312</v>
      </c>
      <c r="G124" s="296" t="s">
        <v>292</v>
      </c>
      <c r="H124" s="312">
        <v>93.295000000000002</v>
      </c>
      <c r="I124" s="296"/>
      <c r="J124" s="312">
        <f>H124*E124</f>
        <v>4720073.9350000005</v>
      </c>
      <c r="K124" s="312">
        <v>2764680362.613728</v>
      </c>
      <c r="L124" s="296" t="s">
        <v>322</v>
      </c>
      <c r="M124" s="313" t="s">
        <v>324</v>
      </c>
    </row>
    <row r="125" spans="1:13">
      <c r="A125" s="299" t="s">
        <v>2022</v>
      </c>
      <c r="B125" s="306" t="s">
        <v>2026</v>
      </c>
      <c r="C125" s="307" t="s">
        <v>97</v>
      </c>
      <c r="D125" s="308">
        <v>44599</v>
      </c>
      <c r="E125" s="309">
        <v>2000</v>
      </c>
      <c r="F125" s="307" t="s">
        <v>312</v>
      </c>
      <c r="G125" s="307" t="s">
        <v>313</v>
      </c>
      <c r="H125" s="309">
        <v>98.375</v>
      </c>
      <c r="I125" s="299"/>
      <c r="J125" s="309">
        <f t="shared" ref="J125:J131" si="2">H125*E125</f>
        <v>196750</v>
      </c>
      <c r="K125" s="309">
        <v>112745295.36250001</v>
      </c>
      <c r="L125" s="307" t="s">
        <v>2027</v>
      </c>
      <c r="M125" s="310" t="s">
        <v>320</v>
      </c>
    </row>
    <row r="126" spans="1:13">
      <c r="A126" s="305" t="s">
        <v>2022</v>
      </c>
      <c r="B126" s="296" t="s">
        <v>2028</v>
      </c>
      <c r="C126" s="296" t="s">
        <v>97</v>
      </c>
      <c r="D126" s="311">
        <v>44646</v>
      </c>
      <c r="E126" s="312">
        <v>2200</v>
      </c>
      <c r="F126" s="296" t="s">
        <v>312</v>
      </c>
      <c r="G126" s="296" t="s">
        <v>313</v>
      </c>
      <c r="H126" s="312">
        <v>120.22</v>
      </c>
      <c r="I126" s="296"/>
      <c r="J126" s="312">
        <f t="shared" si="2"/>
        <v>264484</v>
      </c>
      <c r="K126" s="312">
        <v>157689629.57176</v>
      </c>
      <c r="L126" s="296" t="s">
        <v>846</v>
      </c>
      <c r="M126" s="313" t="s">
        <v>2099</v>
      </c>
    </row>
    <row r="127" spans="1:13">
      <c r="A127" s="299" t="s">
        <v>2022</v>
      </c>
      <c r="B127" s="306" t="s">
        <v>2029</v>
      </c>
      <c r="C127" s="307" t="s">
        <v>97</v>
      </c>
      <c r="D127" s="308">
        <v>44687</v>
      </c>
      <c r="E127" s="309">
        <v>4200</v>
      </c>
      <c r="F127" s="307" t="s">
        <v>312</v>
      </c>
      <c r="G127" s="307" t="s">
        <v>313</v>
      </c>
      <c r="H127" s="309">
        <v>114.732</v>
      </c>
      <c r="I127" s="299"/>
      <c r="J127" s="309">
        <f t="shared" si="2"/>
        <v>481874.4</v>
      </c>
      <c r="K127" s="309">
        <v>299043412.54351199</v>
      </c>
      <c r="L127" s="307" t="s">
        <v>2030</v>
      </c>
      <c r="M127" s="310" t="s">
        <v>321</v>
      </c>
    </row>
    <row r="128" spans="1:13">
      <c r="A128" s="305" t="s">
        <v>2022</v>
      </c>
      <c r="B128" s="296" t="s">
        <v>2031</v>
      </c>
      <c r="C128" s="296" t="s">
        <v>109</v>
      </c>
      <c r="D128" s="311">
        <v>44706</v>
      </c>
      <c r="E128" s="312">
        <v>22310</v>
      </c>
      <c r="F128" s="296" t="s">
        <v>312</v>
      </c>
      <c r="G128" s="296" t="s">
        <v>292</v>
      </c>
      <c r="H128" s="312">
        <v>102.55200000000001</v>
      </c>
      <c r="I128" s="296"/>
      <c r="J128" s="312">
        <f t="shared" si="2"/>
        <v>2287935.12</v>
      </c>
      <c r="K128" s="312">
        <v>1407999871.5975914</v>
      </c>
      <c r="L128" s="296" t="s">
        <v>322</v>
      </c>
      <c r="M128" s="313" t="s">
        <v>324</v>
      </c>
    </row>
    <row r="129" spans="1:13">
      <c r="A129" s="299" t="s">
        <v>2022</v>
      </c>
      <c r="B129" s="306" t="s">
        <v>2032</v>
      </c>
      <c r="C129" s="307" t="s">
        <v>97</v>
      </c>
      <c r="D129" s="308">
        <v>44730</v>
      </c>
      <c r="E129" s="309">
        <v>2200</v>
      </c>
      <c r="F129" s="307" t="s">
        <v>312</v>
      </c>
      <c r="G129" s="307" t="s">
        <v>313</v>
      </c>
      <c r="H129" s="309">
        <v>124.55200000000001</v>
      </c>
      <c r="I129" s="299"/>
      <c r="J129" s="309">
        <f t="shared" si="2"/>
        <v>274014.40000000002</v>
      </c>
      <c r="K129" s="309">
        <v>171411086.212432</v>
      </c>
      <c r="L129" s="307" t="s">
        <v>1228</v>
      </c>
      <c r="M129" s="310" t="s">
        <v>2100</v>
      </c>
    </row>
    <row r="130" spans="1:13">
      <c r="A130" s="305" t="s">
        <v>2022</v>
      </c>
      <c r="B130" s="296" t="s">
        <v>2033</v>
      </c>
      <c r="C130" s="296" t="s">
        <v>97</v>
      </c>
      <c r="D130" s="311">
        <v>44749</v>
      </c>
      <c r="E130" s="312">
        <v>2000</v>
      </c>
      <c r="F130" s="296" t="s">
        <v>312</v>
      </c>
      <c r="G130" s="296" t="s">
        <v>313</v>
      </c>
      <c r="H130" s="312">
        <v>115.27500000000001</v>
      </c>
      <c r="I130" s="296"/>
      <c r="J130" s="312">
        <f t="shared" si="2"/>
        <v>230550</v>
      </c>
      <c r="K130" s="312">
        <v>148556863.70250002</v>
      </c>
      <c r="L130" s="296" t="s">
        <v>2030</v>
      </c>
      <c r="M130" s="313" t="s">
        <v>324</v>
      </c>
    </row>
    <row r="131" spans="1:13">
      <c r="A131" s="299" t="s">
        <v>2022</v>
      </c>
      <c r="B131" s="306" t="s">
        <v>2034</v>
      </c>
      <c r="C131" s="307" t="s">
        <v>97</v>
      </c>
      <c r="D131" s="308">
        <v>44774</v>
      </c>
      <c r="E131" s="309">
        <v>2500</v>
      </c>
      <c r="F131" s="307" t="s">
        <v>312</v>
      </c>
      <c r="G131" s="307" t="s">
        <v>313</v>
      </c>
      <c r="H131" s="309">
        <v>103.074</v>
      </c>
      <c r="I131" s="299"/>
      <c r="J131" s="309">
        <f t="shared" si="2"/>
        <v>257685</v>
      </c>
      <c r="K131" s="309">
        <v>165181550.49884999</v>
      </c>
      <c r="L131" s="307" t="s">
        <v>2030</v>
      </c>
      <c r="M131" s="310" t="s">
        <v>324</v>
      </c>
    </row>
    <row r="132" spans="1:13">
      <c r="A132" s="305" t="s">
        <v>2022</v>
      </c>
      <c r="B132" s="296" t="s">
        <v>2035</v>
      </c>
      <c r="C132" s="296" t="s">
        <v>109</v>
      </c>
      <c r="D132" s="311">
        <v>44795</v>
      </c>
      <c r="E132" s="312">
        <v>37417</v>
      </c>
      <c r="F132" s="296" t="s">
        <v>312</v>
      </c>
      <c r="G132" s="296" t="s">
        <v>292</v>
      </c>
      <c r="H132" s="312">
        <v>76.054000000000002</v>
      </c>
      <c r="I132" s="296"/>
      <c r="J132" s="312">
        <f>H132*E132</f>
        <v>2845712.5180000002</v>
      </c>
      <c r="K132" s="312">
        <v>1866478395.8856704</v>
      </c>
      <c r="L132" s="296" t="s">
        <v>322</v>
      </c>
      <c r="M132" s="313" t="s">
        <v>324</v>
      </c>
    </row>
    <row r="133" spans="1:13" ht="22.5">
      <c r="A133" s="299" t="s">
        <v>2022</v>
      </c>
      <c r="B133" s="306" t="s">
        <v>2036</v>
      </c>
      <c r="C133" s="307" t="s">
        <v>97</v>
      </c>
      <c r="D133" s="308">
        <v>44812</v>
      </c>
      <c r="E133" s="309">
        <v>2000</v>
      </c>
      <c r="F133" s="307" t="s">
        <v>312</v>
      </c>
      <c r="G133" s="307" t="s">
        <v>313</v>
      </c>
      <c r="H133" s="309">
        <v>90.846999999999994</v>
      </c>
      <c r="I133" s="299"/>
      <c r="J133" s="309">
        <f t="shared" ref="J133:J137" si="3">H133*E133</f>
        <v>181694</v>
      </c>
      <c r="K133" s="309">
        <v>119076282.58598</v>
      </c>
      <c r="L133" s="307" t="s">
        <v>2030</v>
      </c>
      <c r="M133" s="310" t="s">
        <v>1225</v>
      </c>
    </row>
    <row r="134" spans="1:13">
      <c r="A134" s="305" t="s">
        <v>2022</v>
      </c>
      <c r="B134" s="296" t="s">
        <v>2037</v>
      </c>
      <c r="C134" s="296" t="s">
        <v>97</v>
      </c>
      <c r="D134" s="311">
        <v>44853</v>
      </c>
      <c r="E134" s="312">
        <v>2000</v>
      </c>
      <c r="F134" s="296" t="s">
        <v>312</v>
      </c>
      <c r="G134" s="296" t="s">
        <v>313</v>
      </c>
      <c r="H134" s="312">
        <v>93.712000000000003</v>
      </c>
      <c r="I134" s="296"/>
      <c r="J134" s="312">
        <f t="shared" si="3"/>
        <v>187424</v>
      </c>
      <c r="K134" s="312">
        <v>125733366.03488</v>
      </c>
      <c r="L134" s="296" t="s">
        <v>2030</v>
      </c>
      <c r="M134" s="313" t="s">
        <v>321</v>
      </c>
    </row>
    <row r="135" spans="1:13">
      <c r="A135" s="299" t="s">
        <v>2022</v>
      </c>
      <c r="B135" s="306" t="s">
        <v>2038</v>
      </c>
      <c r="C135" s="307" t="s">
        <v>97</v>
      </c>
      <c r="D135" s="308">
        <v>44877</v>
      </c>
      <c r="E135" s="309">
        <v>2000</v>
      </c>
      <c r="F135" s="307" t="s">
        <v>312</v>
      </c>
      <c r="G135" s="307" t="s">
        <v>313</v>
      </c>
      <c r="H135" s="309">
        <v>90.793000000000006</v>
      </c>
      <c r="I135" s="299"/>
      <c r="J135" s="309">
        <f t="shared" si="3"/>
        <v>181586</v>
      </c>
      <c r="K135" s="309">
        <v>115553558.51920001</v>
      </c>
      <c r="L135" s="307" t="s">
        <v>2030</v>
      </c>
      <c r="M135" s="310" t="s">
        <v>324</v>
      </c>
    </row>
    <row r="136" spans="1:13">
      <c r="A136" s="305" t="s">
        <v>2022</v>
      </c>
      <c r="B136" s="296" t="s">
        <v>2039</v>
      </c>
      <c r="C136" s="296" t="s">
        <v>109</v>
      </c>
      <c r="D136" s="311">
        <v>44889</v>
      </c>
      <c r="E136" s="312">
        <v>37007</v>
      </c>
      <c r="F136" s="296" t="s">
        <v>312</v>
      </c>
      <c r="G136" s="296" t="s">
        <v>292</v>
      </c>
      <c r="H136" s="312">
        <v>65.233000000000004</v>
      </c>
      <c r="I136" s="296"/>
      <c r="J136" s="312">
        <f t="shared" si="3"/>
        <v>2414077.6310000001</v>
      </c>
      <c r="K136" s="312">
        <v>1520725173.3478503</v>
      </c>
      <c r="L136" s="296" t="s">
        <v>322</v>
      </c>
      <c r="M136" s="313" t="s">
        <v>324</v>
      </c>
    </row>
    <row r="137" spans="1:13">
      <c r="A137" s="299" t="s">
        <v>2022</v>
      </c>
      <c r="B137" s="306"/>
      <c r="C137" s="307" t="s">
        <v>97</v>
      </c>
      <c r="D137" s="308">
        <v>44557</v>
      </c>
      <c r="E137" s="309">
        <v>2000</v>
      </c>
      <c r="F137" s="307" t="s">
        <v>312</v>
      </c>
      <c r="G137" s="307" t="s">
        <v>313</v>
      </c>
      <c r="H137" s="309">
        <v>79.834999999999994</v>
      </c>
      <c r="I137" s="299"/>
      <c r="J137" s="309">
        <f t="shared" si="3"/>
        <v>159670</v>
      </c>
      <c r="K137" s="309">
        <v>98584953.894699991</v>
      </c>
      <c r="L137" s="307" t="s">
        <v>2030</v>
      </c>
      <c r="M137" s="310" t="s">
        <v>324</v>
      </c>
    </row>
    <row r="138" spans="1:13">
      <c r="A138" s="287"/>
      <c r="B138" s="287"/>
      <c r="C138" s="287"/>
      <c r="D138" s="287"/>
      <c r="E138" s="287">
        <f>SUM(E123:E137)</f>
        <v>172427</v>
      </c>
      <c r="F138" s="287"/>
      <c r="G138" s="287"/>
      <c r="H138" s="287"/>
      <c r="I138" s="287"/>
      <c r="J138" s="287">
        <f>SUM(J123:J137)</f>
        <v>14857069.004000001</v>
      </c>
      <c r="K138" s="287">
        <f>SUM(K123:K137)</f>
        <v>9173771280.9876747</v>
      </c>
      <c r="L138" s="287"/>
      <c r="M138" s="287"/>
    </row>
    <row r="139" spans="1:13">
      <c r="J139" s="314"/>
      <c r="K139" s="314"/>
    </row>
  </sheetData>
  <autoFilter ref="B7:M137"/>
  <mergeCells count="70">
    <mergeCell ref="B110:B116"/>
    <mergeCell ref="D110:D116"/>
    <mergeCell ref="K110:K116"/>
    <mergeCell ref="B101:B107"/>
    <mergeCell ref="D101:D107"/>
    <mergeCell ref="K101:K107"/>
    <mergeCell ref="B108:B109"/>
    <mergeCell ref="D108:D109"/>
    <mergeCell ref="K108:K109"/>
    <mergeCell ref="B91:B97"/>
    <mergeCell ref="D91:D97"/>
    <mergeCell ref="K91:K97"/>
    <mergeCell ref="B98:B100"/>
    <mergeCell ref="D98:D100"/>
    <mergeCell ref="K98:K100"/>
    <mergeCell ref="B81:B87"/>
    <mergeCell ref="D81:D87"/>
    <mergeCell ref="K81:K87"/>
    <mergeCell ref="B88:B90"/>
    <mergeCell ref="D88:D90"/>
    <mergeCell ref="K88:K90"/>
    <mergeCell ref="B76:B78"/>
    <mergeCell ref="D76:D78"/>
    <mergeCell ref="K76:K78"/>
    <mergeCell ref="B79:B80"/>
    <mergeCell ref="D79:D80"/>
    <mergeCell ref="K79:K80"/>
    <mergeCell ref="B62:B68"/>
    <mergeCell ref="D62:D68"/>
    <mergeCell ref="K62:K68"/>
    <mergeCell ref="B69:B75"/>
    <mergeCell ref="D69:D75"/>
    <mergeCell ref="K69:K75"/>
    <mergeCell ref="B52:B58"/>
    <mergeCell ref="D52:D58"/>
    <mergeCell ref="K52:K58"/>
    <mergeCell ref="B59:B61"/>
    <mergeCell ref="D59:D61"/>
    <mergeCell ref="G59:G61"/>
    <mergeCell ref="K59:K61"/>
    <mergeCell ref="B43:B49"/>
    <mergeCell ref="D43:D49"/>
    <mergeCell ref="K43:K49"/>
    <mergeCell ref="B50:B51"/>
    <mergeCell ref="D50:D51"/>
    <mergeCell ref="K50:K51"/>
    <mergeCell ref="B33:B39"/>
    <mergeCell ref="D33:D39"/>
    <mergeCell ref="K33:K39"/>
    <mergeCell ref="B40:B42"/>
    <mergeCell ref="D40:D42"/>
    <mergeCell ref="K40:K42"/>
    <mergeCell ref="B23:B29"/>
    <mergeCell ref="D23:D29"/>
    <mergeCell ref="K23:K29"/>
    <mergeCell ref="B30:B32"/>
    <mergeCell ref="D30:D32"/>
    <mergeCell ref="K30:K32"/>
    <mergeCell ref="B18:B20"/>
    <mergeCell ref="D18:D20"/>
    <mergeCell ref="K18:K20"/>
    <mergeCell ref="B21:B22"/>
    <mergeCell ref="D21:D22"/>
    <mergeCell ref="K21:K22"/>
    <mergeCell ref="B8:B10"/>
    <mergeCell ref="D8:D10"/>
    <mergeCell ref="K8:K10"/>
    <mergeCell ref="B11:B17"/>
    <mergeCell ref="D11:D17"/>
    <mergeCell ref="K11:K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9"/>
  <sheetViews>
    <sheetView zoomScale="80" zoomScaleNormal="80" workbookViewId="0">
      <pane ySplit="1" topLeftCell="A114" activePane="bottomLeft" state="frozen"/>
      <selection activeCell="I18" sqref="I18"/>
      <selection pane="bottomLeft" activeCell="I15" sqref="I15"/>
    </sheetView>
  </sheetViews>
  <sheetFormatPr baseColWidth="10" defaultColWidth="11.42578125" defaultRowHeight="11.25"/>
  <cols>
    <col min="1" max="1" width="33.140625" style="288" customWidth="1"/>
    <col min="2" max="2" width="26.7109375" style="288" customWidth="1"/>
    <col min="3" max="3" width="18.7109375" style="288" bestFit="1" customWidth="1"/>
    <col min="4" max="4" width="59.7109375" style="288" customWidth="1"/>
    <col min="5" max="5" width="11.42578125" style="288"/>
    <col min="6" max="6" width="14.7109375" style="288" bestFit="1" customWidth="1"/>
    <col min="7" max="7" width="24.7109375" style="56" customWidth="1"/>
    <col min="8" max="8" width="21.42578125" style="56" bestFit="1" customWidth="1"/>
    <col min="9" max="9" width="23.28515625" style="56" bestFit="1" customWidth="1"/>
    <col min="10" max="10" width="11.7109375" style="288" bestFit="1" customWidth="1"/>
    <col min="11" max="11" width="15.42578125" style="288" bestFit="1" customWidth="1"/>
    <col min="12" max="12" width="6.7109375" style="288" bestFit="1" customWidth="1"/>
    <col min="13" max="13" width="21.42578125" style="56" bestFit="1" customWidth="1"/>
    <col min="14" max="14" width="11.42578125" style="288"/>
    <col min="15" max="15" width="34.140625" style="289" customWidth="1"/>
    <col min="16" max="16384" width="11.42578125" style="288"/>
  </cols>
  <sheetData>
    <row r="1" spans="1:13">
      <c r="A1" s="166" t="s">
        <v>4217</v>
      </c>
    </row>
    <row r="2" spans="1:13" ht="67.5">
      <c r="A2" s="59" t="s">
        <v>799</v>
      </c>
      <c r="B2" s="59" t="s">
        <v>238</v>
      </c>
      <c r="C2" s="59" t="s">
        <v>890</v>
      </c>
      <c r="D2" s="59" t="s">
        <v>800</v>
      </c>
      <c r="E2" s="59" t="s">
        <v>4228</v>
      </c>
      <c r="F2" s="60" t="s">
        <v>380</v>
      </c>
      <c r="G2" s="61" t="s">
        <v>4229</v>
      </c>
      <c r="H2" s="59" t="s">
        <v>4230</v>
      </c>
      <c r="I2" s="62" t="s">
        <v>891</v>
      </c>
      <c r="J2" s="59" t="s">
        <v>308</v>
      </c>
      <c r="K2" s="59" t="s">
        <v>1527</v>
      </c>
      <c r="L2" s="63" t="s">
        <v>801</v>
      </c>
      <c r="M2" s="59" t="s">
        <v>4231</v>
      </c>
    </row>
    <row r="3" spans="1:13">
      <c r="A3" s="64" t="s">
        <v>11</v>
      </c>
      <c r="B3" s="64" t="s">
        <v>240</v>
      </c>
      <c r="C3" s="65" t="s">
        <v>263</v>
      </c>
      <c r="D3" s="64" t="s">
        <v>228</v>
      </c>
      <c r="E3" s="64"/>
      <c r="F3" s="66">
        <v>12525000000</v>
      </c>
      <c r="G3" s="67">
        <f t="shared" ref="G3:G65" si="0">+F3/1000000000</f>
        <v>12.525</v>
      </c>
      <c r="H3" s="68" t="s">
        <v>262</v>
      </c>
      <c r="I3" s="69"/>
      <c r="J3" s="65"/>
      <c r="K3" s="64" t="s">
        <v>13</v>
      </c>
      <c r="L3" s="64" t="s">
        <v>13</v>
      </c>
      <c r="M3" s="65"/>
    </row>
    <row r="4" spans="1:13">
      <c r="A4" s="70" t="s">
        <v>14</v>
      </c>
      <c r="B4" s="70" t="s">
        <v>240</v>
      </c>
      <c r="C4" s="71" t="s">
        <v>257</v>
      </c>
      <c r="D4" s="70" t="s">
        <v>683</v>
      </c>
      <c r="E4" s="70"/>
      <c r="F4" s="72">
        <v>170049869660.94833</v>
      </c>
      <c r="G4" s="73">
        <f t="shared" si="0"/>
        <v>170.04986966094833</v>
      </c>
      <c r="H4" s="74" t="s">
        <v>1364</v>
      </c>
      <c r="I4" s="75">
        <v>2753606.0999999996</v>
      </c>
      <c r="J4" s="71" t="s">
        <v>312</v>
      </c>
      <c r="K4" s="70" t="s">
        <v>12</v>
      </c>
      <c r="L4" s="70" t="s">
        <v>12</v>
      </c>
      <c r="M4" s="71" t="s">
        <v>94</v>
      </c>
    </row>
    <row r="5" spans="1:13">
      <c r="A5" s="64" t="str">
        <f>+A4</f>
        <v>APCC</v>
      </c>
      <c r="B5" s="64" t="s">
        <v>240</v>
      </c>
      <c r="C5" s="65" t="s">
        <v>257</v>
      </c>
      <c r="D5" s="64" t="s">
        <v>683</v>
      </c>
      <c r="E5" s="64"/>
      <c r="F5" s="66">
        <v>34402897197.324562</v>
      </c>
      <c r="G5" s="67">
        <f t="shared" si="0"/>
        <v>34.402897197324563</v>
      </c>
      <c r="H5" s="68" t="s">
        <v>1364</v>
      </c>
      <c r="I5" s="69">
        <v>557083.80000000005</v>
      </c>
      <c r="J5" s="65" t="s">
        <v>312</v>
      </c>
      <c r="K5" s="64" t="s">
        <v>12</v>
      </c>
      <c r="L5" s="64" t="s">
        <v>12</v>
      </c>
      <c r="M5" s="65" t="s">
        <v>2202</v>
      </c>
    </row>
    <row r="6" spans="1:13">
      <c r="A6" s="70" t="s">
        <v>16</v>
      </c>
      <c r="B6" s="70" t="s">
        <v>240</v>
      </c>
      <c r="C6" s="71" t="s">
        <v>257</v>
      </c>
      <c r="D6" s="70" t="s">
        <v>683</v>
      </c>
      <c r="E6" s="70"/>
      <c r="F6" s="72">
        <v>68093390323.136604</v>
      </c>
      <c r="G6" s="73">
        <f t="shared" si="0"/>
        <v>68.093390323136603</v>
      </c>
      <c r="H6" s="74" t="s">
        <v>1364</v>
      </c>
      <c r="I6" s="75">
        <v>1102631.6887941109</v>
      </c>
      <c r="J6" s="71" t="s">
        <v>312</v>
      </c>
      <c r="K6" s="70" t="s">
        <v>12</v>
      </c>
      <c r="L6" s="70" t="s">
        <v>12</v>
      </c>
      <c r="M6" s="71" t="s">
        <v>2205</v>
      </c>
    </row>
    <row r="7" spans="1:13">
      <c r="A7" s="64" t="s">
        <v>1378</v>
      </c>
      <c r="B7" s="64" t="s">
        <v>240</v>
      </c>
      <c r="C7" s="65" t="s">
        <v>257</v>
      </c>
      <c r="D7" s="64" t="s">
        <v>683</v>
      </c>
      <c r="E7" s="64"/>
      <c r="F7" s="66">
        <v>111363425.83119975</v>
      </c>
      <c r="G7" s="67">
        <f t="shared" si="0"/>
        <v>0.11136342583119975</v>
      </c>
      <c r="H7" s="68" t="s">
        <v>1364</v>
      </c>
      <c r="I7" s="69">
        <v>2117.5812000000005</v>
      </c>
      <c r="J7" s="65" t="s">
        <v>312</v>
      </c>
      <c r="K7" s="64" t="s">
        <v>12</v>
      </c>
      <c r="L7" s="64" t="s">
        <v>12</v>
      </c>
      <c r="M7" s="65" t="s">
        <v>129</v>
      </c>
    </row>
    <row r="8" spans="1:13">
      <c r="A8" s="70" t="s">
        <v>1378</v>
      </c>
      <c r="B8" s="70" t="s">
        <v>240</v>
      </c>
      <c r="C8" s="71" t="s">
        <v>257</v>
      </c>
      <c r="D8" s="70" t="s">
        <v>294</v>
      </c>
      <c r="E8" s="70"/>
      <c r="F8" s="72">
        <v>2051675607.0129774</v>
      </c>
      <c r="G8" s="73">
        <f t="shared" si="0"/>
        <v>2.0516756070129776</v>
      </c>
      <c r="H8" s="74" t="s">
        <v>1364</v>
      </c>
      <c r="I8" s="75">
        <v>260308.43999999997</v>
      </c>
      <c r="J8" s="71" t="s">
        <v>2234</v>
      </c>
      <c r="K8" s="70" t="s">
        <v>12</v>
      </c>
      <c r="L8" s="70" t="s">
        <v>12</v>
      </c>
      <c r="M8" s="71" t="s">
        <v>129</v>
      </c>
    </row>
    <row r="9" spans="1:13">
      <c r="A9" s="64" t="s">
        <v>17</v>
      </c>
      <c r="B9" s="64" t="s">
        <v>240</v>
      </c>
      <c r="C9" s="65" t="s">
        <v>257</v>
      </c>
      <c r="D9" s="64" t="s">
        <v>683</v>
      </c>
      <c r="E9" s="64"/>
      <c r="F9" s="66">
        <v>16947022824.421265</v>
      </c>
      <c r="G9" s="67">
        <f t="shared" si="0"/>
        <v>16.947022824421264</v>
      </c>
      <c r="H9" s="68" t="s">
        <v>1364</v>
      </c>
      <c r="I9" s="69">
        <v>322248.5</v>
      </c>
      <c r="J9" s="65" t="s">
        <v>312</v>
      </c>
      <c r="K9" s="64" t="s">
        <v>12</v>
      </c>
      <c r="L9" s="64" t="s">
        <v>12</v>
      </c>
      <c r="M9" s="65" t="s">
        <v>292</v>
      </c>
    </row>
    <row r="10" spans="1:13">
      <c r="A10" s="70" t="s">
        <v>17</v>
      </c>
      <c r="B10" s="70" t="s">
        <v>240</v>
      </c>
      <c r="C10" s="71" t="s">
        <v>257</v>
      </c>
      <c r="D10" s="70" t="s">
        <v>707</v>
      </c>
      <c r="E10" s="70"/>
      <c r="F10" s="72">
        <v>2763259864.8377876</v>
      </c>
      <c r="G10" s="73">
        <f t="shared" si="0"/>
        <v>2.7632598648377877</v>
      </c>
      <c r="H10" s="74" t="s">
        <v>1364</v>
      </c>
      <c r="I10" s="75">
        <v>9715.2700128250199</v>
      </c>
      <c r="J10" s="71" t="s">
        <v>2242</v>
      </c>
      <c r="K10" s="70" t="s">
        <v>12</v>
      </c>
      <c r="L10" s="70" t="s">
        <v>12</v>
      </c>
      <c r="M10" s="71" t="s">
        <v>118</v>
      </c>
    </row>
    <row r="11" spans="1:13">
      <c r="A11" s="64" t="s">
        <v>17</v>
      </c>
      <c r="B11" s="64" t="s">
        <v>240</v>
      </c>
      <c r="C11" s="65" t="s">
        <v>257</v>
      </c>
      <c r="D11" s="64" t="s">
        <v>683</v>
      </c>
      <c r="E11" s="64"/>
      <c r="F11" s="66">
        <v>22027538342.831879</v>
      </c>
      <c r="G11" s="67">
        <f t="shared" si="0"/>
        <v>22.027538342831878</v>
      </c>
      <c r="H11" s="68" t="s">
        <v>1364</v>
      </c>
      <c r="I11" s="69">
        <v>346258.97476782056</v>
      </c>
      <c r="J11" s="65" t="s">
        <v>312</v>
      </c>
      <c r="K11" s="64" t="s">
        <v>12</v>
      </c>
      <c r="L11" s="64" t="s">
        <v>12</v>
      </c>
      <c r="M11" s="65" t="s">
        <v>293</v>
      </c>
    </row>
    <row r="12" spans="1:13">
      <c r="A12" s="70" t="s">
        <v>17</v>
      </c>
      <c r="B12" s="70" t="s">
        <v>240</v>
      </c>
      <c r="C12" s="71" t="s">
        <v>257</v>
      </c>
      <c r="D12" s="70" t="s">
        <v>683</v>
      </c>
      <c r="E12" s="70"/>
      <c r="F12" s="72">
        <v>8025768109.5344524</v>
      </c>
      <c r="G12" s="73">
        <f t="shared" si="0"/>
        <v>8.025768109534452</v>
      </c>
      <c r="H12" s="74" t="s">
        <v>1364</v>
      </c>
      <c r="I12" s="75">
        <v>126160</v>
      </c>
      <c r="J12" s="71" t="s">
        <v>312</v>
      </c>
      <c r="K12" s="70" t="s">
        <v>12</v>
      </c>
      <c r="L12" s="70" t="s">
        <v>12</v>
      </c>
      <c r="M12" s="71" t="s">
        <v>97</v>
      </c>
    </row>
    <row r="13" spans="1:13">
      <c r="A13" s="64" t="s">
        <v>17</v>
      </c>
      <c r="B13" s="64" t="s">
        <v>240</v>
      </c>
      <c r="C13" s="65" t="s">
        <v>257</v>
      </c>
      <c r="D13" s="64" t="s">
        <v>294</v>
      </c>
      <c r="E13" s="64"/>
      <c r="F13" s="66">
        <v>113948721967.7525</v>
      </c>
      <c r="G13" s="67">
        <f t="shared" si="0"/>
        <v>113.9487219677525</v>
      </c>
      <c r="H13" s="68" t="s">
        <v>1364</v>
      </c>
      <c r="I13" s="69">
        <v>27408133.317267142</v>
      </c>
      <c r="J13" s="65" t="s">
        <v>2234</v>
      </c>
      <c r="K13" s="64" t="s">
        <v>12</v>
      </c>
      <c r="L13" s="64" t="s">
        <v>12</v>
      </c>
      <c r="M13" s="65" t="s">
        <v>118</v>
      </c>
    </row>
    <row r="14" spans="1:13">
      <c r="A14" s="70" t="s">
        <v>17</v>
      </c>
      <c r="B14" s="70" t="s">
        <v>240</v>
      </c>
      <c r="C14" s="71" t="s">
        <v>257</v>
      </c>
      <c r="D14" s="70" t="s">
        <v>295</v>
      </c>
      <c r="E14" s="70"/>
      <c r="F14" s="72">
        <v>18105605056.249847</v>
      </c>
      <c r="G14" s="73">
        <f t="shared" si="0"/>
        <v>18.105605056249846</v>
      </c>
      <c r="H14" s="74" t="s">
        <v>1364</v>
      </c>
      <c r="I14" s="75">
        <v>344279.00000000006</v>
      </c>
      <c r="J14" s="71" t="s">
        <v>312</v>
      </c>
      <c r="K14" s="70" t="s">
        <v>12</v>
      </c>
      <c r="L14" s="70" t="s">
        <v>12</v>
      </c>
      <c r="M14" s="71" t="s">
        <v>2227</v>
      </c>
    </row>
    <row r="15" spans="1:13">
      <c r="A15" s="64" t="s">
        <v>15</v>
      </c>
      <c r="B15" s="64" t="s">
        <v>240</v>
      </c>
      <c r="C15" s="65" t="s">
        <v>257</v>
      </c>
      <c r="D15" s="64" t="s">
        <v>683</v>
      </c>
      <c r="E15" s="64"/>
      <c r="F15" s="66">
        <v>32199959286.828526</v>
      </c>
      <c r="G15" s="67">
        <f t="shared" si="0"/>
        <v>32.199959286828523</v>
      </c>
      <c r="H15" s="68" t="s">
        <v>1364</v>
      </c>
      <c r="I15" s="69">
        <v>506163</v>
      </c>
      <c r="J15" s="65" t="s">
        <v>312</v>
      </c>
      <c r="K15" s="64" t="s">
        <v>12</v>
      </c>
      <c r="L15" s="64" t="s">
        <v>12</v>
      </c>
      <c r="M15" s="65" t="s">
        <v>4232</v>
      </c>
    </row>
    <row r="16" spans="1:13">
      <c r="A16" s="70" t="s">
        <v>15</v>
      </c>
      <c r="B16" s="70" t="s">
        <v>240</v>
      </c>
      <c r="C16" s="71" t="s">
        <v>257</v>
      </c>
      <c r="D16" s="70" t="s">
        <v>683</v>
      </c>
      <c r="E16" s="70"/>
      <c r="F16" s="72">
        <v>36915505029.884689</v>
      </c>
      <c r="G16" s="73">
        <f t="shared" si="0"/>
        <v>36.915505029884692</v>
      </c>
      <c r="H16" s="74" t="s">
        <v>1364</v>
      </c>
      <c r="I16" s="75">
        <v>580288.39744790515</v>
      </c>
      <c r="J16" s="71" t="s">
        <v>312</v>
      </c>
      <c r="K16" s="70" t="s">
        <v>12</v>
      </c>
      <c r="L16" s="70" t="s">
        <v>12</v>
      </c>
      <c r="M16" s="71" t="s">
        <v>289</v>
      </c>
    </row>
    <row r="17" spans="1:13">
      <c r="A17" s="64" t="s">
        <v>15</v>
      </c>
      <c r="B17" s="64" t="s">
        <v>240</v>
      </c>
      <c r="C17" s="65" t="s">
        <v>257</v>
      </c>
      <c r="D17" s="64" t="s">
        <v>683</v>
      </c>
      <c r="E17" s="64"/>
      <c r="F17" s="66">
        <v>3558540080.1453571</v>
      </c>
      <c r="G17" s="67">
        <f t="shared" si="0"/>
        <v>3.5585400801453573</v>
      </c>
      <c r="H17" s="68" t="s">
        <v>1364</v>
      </c>
      <c r="I17" s="69">
        <v>55938</v>
      </c>
      <c r="J17" s="65" t="s">
        <v>312</v>
      </c>
      <c r="K17" s="64" t="s">
        <v>12</v>
      </c>
      <c r="L17" s="64" t="s">
        <v>12</v>
      </c>
      <c r="M17" s="65" t="s">
        <v>2215</v>
      </c>
    </row>
    <row r="18" spans="1:13">
      <c r="A18" s="70" t="s">
        <v>15</v>
      </c>
      <c r="B18" s="70" t="s">
        <v>240</v>
      </c>
      <c r="C18" s="71" t="s">
        <v>257</v>
      </c>
      <c r="D18" s="70" t="s">
        <v>683</v>
      </c>
      <c r="E18" s="70"/>
      <c r="F18" s="72">
        <v>428858980084.58069</v>
      </c>
      <c r="G18" s="73">
        <f t="shared" si="0"/>
        <v>428.85898008458071</v>
      </c>
      <c r="H18" s="74" t="s">
        <v>1364</v>
      </c>
      <c r="I18" s="75">
        <v>6741392</v>
      </c>
      <c r="J18" s="71" t="s">
        <v>312</v>
      </c>
      <c r="K18" s="70" t="s">
        <v>12</v>
      </c>
      <c r="L18" s="70" t="s">
        <v>12</v>
      </c>
      <c r="M18" s="71" t="s">
        <v>2211</v>
      </c>
    </row>
    <row r="19" spans="1:13">
      <c r="A19" s="64" t="s">
        <v>15</v>
      </c>
      <c r="B19" s="64" t="s">
        <v>240</v>
      </c>
      <c r="C19" s="65" t="s">
        <v>257</v>
      </c>
      <c r="D19" s="64" t="s">
        <v>683</v>
      </c>
      <c r="E19" s="64"/>
      <c r="F19" s="66">
        <v>67735039998.121643</v>
      </c>
      <c r="G19" s="67">
        <f t="shared" si="0"/>
        <v>67.73503999812165</v>
      </c>
      <c r="H19" s="68" t="s">
        <v>1364</v>
      </c>
      <c r="I19" s="69">
        <v>1064752</v>
      </c>
      <c r="J19" s="65" t="s">
        <v>312</v>
      </c>
      <c r="K19" s="64" t="s">
        <v>12</v>
      </c>
      <c r="L19" s="64" t="s">
        <v>12</v>
      </c>
      <c r="M19" s="65" t="s">
        <v>2213</v>
      </c>
    </row>
    <row r="20" spans="1:13">
      <c r="A20" s="70" t="s">
        <v>15</v>
      </c>
      <c r="B20" s="13" t="s">
        <v>240</v>
      </c>
      <c r="C20" s="71" t="s">
        <v>257</v>
      </c>
      <c r="D20" s="70" t="s">
        <v>683</v>
      </c>
      <c r="E20" s="70"/>
      <c r="F20" s="72">
        <v>8799272504.3016491</v>
      </c>
      <c r="G20" s="73">
        <f t="shared" si="0"/>
        <v>8.7992725043016495</v>
      </c>
      <c r="H20" s="74" t="s">
        <v>1364</v>
      </c>
      <c r="I20" s="75">
        <v>138319</v>
      </c>
      <c r="J20" s="71" t="s">
        <v>312</v>
      </c>
      <c r="K20" s="70" t="s">
        <v>12</v>
      </c>
      <c r="L20" s="70" t="s">
        <v>12</v>
      </c>
      <c r="M20" s="71" t="s">
        <v>2214</v>
      </c>
    </row>
    <row r="21" spans="1:13">
      <c r="A21" s="64" t="s">
        <v>4233</v>
      </c>
      <c r="B21" s="64" t="s">
        <v>242</v>
      </c>
      <c r="C21" s="65" t="s">
        <v>894</v>
      </c>
      <c r="D21" s="64" t="s">
        <v>4234</v>
      </c>
      <c r="E21" s="64"/>
      <c r="F21" s="66">
        <v>2356157098.370625</v>
      </c>
      <c r="G21" s="67">
        <f t="shared" si="0"/>
        <v>2.356157098370625</v>
      </c>
      <c r="H21" s="68" t="s">
        <v>4235</v>
      </c>
      <c r="I21" s="69">
        <v>76475.739999999976</v>
      </c>
      <c r="J21" s="65" t="s">
        <v>4236</v>
      </c>
      <c r="K21" s="64" t="s">
        <v>12</v>
      </c>
      <c r="L21" s="64" t="s">
        <v>13</v>
      </c>
      <c r="M21" s="65"/>
    </row>
    <row r="22" spans="1:13">
      <c r="A22" s="70" t="s">
        <v>4233</v>
      </c>
      <c r="B22" s="70" t="s">
        <v>242</v>
      </c>
      <c r="C22" s="71" t="s">
        <v>894</v>
      </c>
      <c r="D22" s="70" t="s">
        <v>4234</v>
      </c>
      <c r="E22" s="70"/>
      <c r="F22" s="72">
        <v>1384591939.2204168</v>
      </c>
      <c r="G22" s="73">
        <f t="shared" si="0"/>
        <v>1.3845919392204167</v>
      </c>
      <c r="H22" s="74" t="s">
        <v>1364</v>
      </c>
      <c r="I22" s="75">
        <v>40987.199999999983</v>
      </c>
      <c r="J22" s="71" t="s">
        <v>4236</v>
      </c>
      <c r="K22" s="70" t="s">
        <v>12</v>
      </c>
      <c r="L22" s="70" t="s">
        <v>13</v>
      </c>
      <c r="M22" s="71"/>
    </row>
    <row r="23" spans="1:13">
      <c r="A23" s="64" t="s">
        <v>4233</v>
      </c>
      <c r="B23" s="64" t="s">
        <v>242</v>
      </c>
      <c r="C23" s="65" t="s">
        <v>894</v>
      </c>
      <c r="D23" s="64" t="s">
        <v>4234</v>
      </c>
      <c r="E23" s="64"/>
      <c r="F23" s="66">
        <v>30824288.011458334</v>
      </c>
      <c r="G23" s="67">
        <f t="shared" si="0"/>
        <v>3.0824288011458333E-2</v>
      </c>
      <c r="H23" s="68" t="s">
        <v>4235</v>
      </c>
      <c r="I23" s="69">
        <v>886.83</v>
      </c>
      <c r="J23" s="65" t="s">
        <v>4236</v>
      </c>
      <c r="K23" s="64" t="s">
        <v>12</v>
      </c>
      <c r="L23" s="64" t="s">
        <v>13</v>
      </c>
      <c r="M23" s="65"/>
    </row>
    <row r="24" spans="1:13">
      <c r="A24" s="70" t="s">
        <v>4233</v>
      </c>
      <c r="B24" s="70" t="s">
        <v>242</v>
      </c>
      <c r="C24" s="71" t="s">
        <v>894</v>
      </c>
      <c r="D24" s="70" t="s">
        <v>4234</v>
      </c>
      <c r="E24" s="70"/>
      <c r="F24" s="72">
        <v>12483892.556666667</v>
      </c>
      <c r="G24" s="73">
        <f t="shared" si="0"/>
        <v>1.2483892556666666E-2</v>
      </c>
      <c r="H24" s="74" t="s">
        <v>1364</v>
      </c>
      <c r="I24" s="75">
        <v>357.58</v>
      </c>
      <c r="J24" s="71" t="s">
        <v>4236</v>
      </c>
      <c r="K24" s="70" t="s">
        <v>12</v>
      </c>
      <c r="L24" s="70" t="s">
        <v>13</v>
      </c>
      <c r="M24" s="71"/>
    </row>
    <row r="25" spans="1:13">
      <c r="A25" s="64" t="s">
        <v>4233</v>
      </c>
      <c r="B25" s="64" t="s">
        <v>242</v>
      </c>
      <c r="C25" s="65" t="s">
        <v>894</v>
      </c>
      <c r="D25" s="64" t="s">
        <v>4234</v>
      </c>
      <c r="E25" s="64"/>
      <c r="F25" s="66">
        <v>71630697.596562505</v>
      </c>
      <c r="G25" s="67">
        <f t="shared" si="0"/>
        <v>7.1630697596562501E-2</v>
      </c>
      <c r="H25" s="68" t="s">
        <v>4235</v>
      </c>
      <c r="I25" s="69">
        <v>2022.87</v>
      </c>
      <c r="J25" s="65" t="s">
        <v>4236</v>
      </c>
      <c r="K25" s="64" t="s">
        <v>12</v>
      </c>
      <c r="L25" s="64" t="s">
        <v>13</v>
      </c>
      <c r="M25" s="65"/>
    </row>
    <row r="26" spans="1:13">
      <c r="A26" s="70" t="s">
        <v>4233</v>
      </c>
      <c r="B26" s="70" t="s">
        <v>242</v>
      </c>
      <c r="C26" s="71" t="s">
        <v>894</v>
      </c>
      <c r="D26" s="70" t="s">
        <v>4234</v>
      </c>
      <c r="E26" s="70"/>
      <c r="F26" s="72">
        <v>224669040.87947914</v>
      </c>
      <c r="G26" s="73">
        <f t="shared" si="0"/>
        <v>0.22466904087947914</v>
      </c>
      <c r="H26" s="74" t="s">
        <v>1364</v>
      </c>
      <c r="I26" s="75">
        <v>7377.9599999999964</v>
      </c>
      <c r="J26" s="71" t="s">
        <v>4236</v>
      </c>
      <c r="K26" s="70" t="s">
        <v>12</v>
      </c>
      <c r="L26" s="70" t="s">
        <v>13</v>
      </c>
      <c r="M26" s="71"/>
    </row>
    <row r="27" spans="1:13">
      <c r="A27" s="64" t="s">
        <v>4233</v>
      </c>
      <c r="B27" s="64" t="s">
        <v>242</v>
      </c>
      <c r="C27" s="65" t="s">
        <v>894</v>
      </c>
      <c r="D27" s="64" t="s">
        <v>4234</v>
      </c>
      <c r="E27" s="64"/>
      <c r="F27" s="66">
        <v>578574566.6146872</v>
      </c>
      <c r="G27" s="67">
        <f t="shared" si="0"/>
        <v>0.5785745666146872</v>
      </c>
      <c r="H27" s="68" t="s">
        <v>4235</v>
      </c>
      <c r="I27" s="69">
        <v>19037.219999999998</v>
      </c>
      <c r="J27" s="65" t="s">
        <v>4236</v>
      </c>
      <c r="K27" s="64" t="s">
        <v>12</v>
      </c>
      <c r="L27" s="64" t="s">
        <v>13</v>
      </c>
      <c r="M27" s="65"/>
    </row>
    <row r="28" spans="1:13">
      <c r="A28" s="70" t="s">
        <v>4233</v>
      </c>
      <c r="B28" s="70" t="s">
        <v>242</v>
      </c>
      <c r="C28" s="71" t="s">
        <v>894</v>
      </c>
      <c r="D28" s="70" t="s">
        <v>4234</v>
      </c>
      <c r="E28" s="70"/>
      <c r="F28" s="72">
        <v>309496054.88541669</v>
      </c>
      <c r="G28" s="73">
        <f t="shared" si="0"/>
        <v>0.3094960548854167</v>
      </c>
      <c r="H28" s="74" t="s">
        <v>1364</v>
      </c>
      <c r="I28" s="75">
        <v>9449.9200000000019</v>
      </c>
      <c r="J28" s="71" t="s">
        <v>4236</v>
      </c>
      <c r="K28" s="70" t="s">
        <v>12</v>
      </c>
      <c r="L28" s="70" t="s">
        <v>13</v>
      </c>
      <c r="M28" s="71"/>
    </row>
    <row r="29" spans="1:13">
      <c r="A29" s="64" t="s">
        <v>4233</v>
      </c>
      <c r="B29" s="64" t="s">
        <v>242</v>
      </c>
      <c r="C29" s="65" t="s">
        <v>894</v>
      </c>
      <c r="D29" s="64" t="s">
        <v>4234</v>
      </c>
      <c r="E29" s="64"/>
      <c r="F29" s="66">
        <v>443288637.37697905</v>
      </c>
      <c r="G29" s="67">
        <f t="shared" si="0"/>
        <v>0.44328863737697904</v>
      </c>
      <c r="H29" s="68" t="s">
        <v>4235</v>
      </c>
      <c r="I29" s="69">
        <v>12720.51</v>
      </c>
      <c r="J29" s="65" t="s">
        <v>4236</v>
      </c>
      <c r="K29" s="64" t="s">
        <v>12</v>
      </c>
      <c r="L29" s="64" t="s">
        <v>13</v>
      </c>
      <c r="M29" s="65"/>
    </row>
    <row r="30" spans="1:13">
      <c r="A30" s="70" t="s">
        <v>4233</v>
      </c>
      <c r="B30" s="70" t="s">
        <v>242</v>
      </c>
      <c r="C30" s="71" t="s">
        <v>894</v>
      </c>
      <c r="D30" s="70" t="s">
        <v>4234</v>
      </c>
      <c r="E30" s="70"/>
      <c r="F30" s="72">
        <v>1061342865.7149997</v>
      </c>
      <c r="G30" s="73">
        <f t="shared" si="0"/>
        <v>1.0613428657149997</v>
      </c>
      <c r="H30" s="74" t="s">
        <v>1364</v>
      </c>
      <c r="I30" s="75">
        <v>33475.040000000001</v>
      </c>
      <c r="J30" s="71" t="s">
        <v>4236</v>
      </c>
      <c r="K30" s="70" t="s">
        <v>12</v>
      </c>
      <c r="L30" s="70" t="s">
        <v>13</v>
      </c>
      <c r="M30" s="71"/>
    </row>
    <row r="31" spans="1:13">
      <c r="A31" s="64" t="s">
        <v>4233</v>
      </c>
      <c r="B31" s="64" t="s">
        <v>242</v>
      </c>
      <c r="C31" s="65" t="s">
        <v>894</v>
      </c>
      <c r="D31" s="64" t="s">
        <v>4234</v>
      </c>
      <c r="E31" s="64"/>
      <c r="F31" s="66">
        <v>10442434.509375</v>
      </c>
      <c r="G31" s="67">
        <f t="shared" si="0"/>
        <v>1.0442434509375001E-2</v>
      </c>
      <c r="H31" s="68" t="s">
        <v>4235</v>
      </c>
      <c r="I31" s="69">
        <v>310.39000000000004</v>
      </c>
      <c r="J31" s="65" t="s">
        <v>4236</v>
      </c>
      <c r="K31" s="64" t="s">
        <v>12</v>
      </c>
      <c r="L31" s="64" t="s">
        <v>13</v>
      </c>
      <c r="M31" s="65"/>
    </row>
    <row r="32" spans="1:13">
      <c r="A32" s="70" t="s">
        <v>4233</v>
      </c>
      <c r="B32" s="70" t="s">
        <v>242</v>
      </c>
      <c r="C32" s="71" t="s">
        <v>894</v>
      </c>
      <c r="D32" s="70" t="s">
        <v>4234</v>
      </c>
      <c r="E32" s="70"/>
      <c r="F32" s="72">
        <v>8731386.0356249996</v>
      </c>
      <c r="G32" s="73">
        <f t="shared" si="0"/>
        <v>8.7313860356250002E-3</v>
      </c>
      <c r="H32" s="74" t="s">
        <v>1364</v>
      </c>
      <c r="I32" s="75">
        <v>243.57</v>
      </c>
      <c r="J32" s="71" t="s">
        <v>4236</v>
      </c>
      <c r="K32" s="70" t="s">
        <v>12</v>
      </c>
      <c r="L32" s="70" t="s">
        <v>13</v>
      </c>
      <c r="M32" s="71"/>
    </row>
    <row r="33" spans="1:13">
      <c r="A33" s="64" t="s">
        <v>4233</v>
      </c>
      <c r="B33" s="64" t="s">
        <v>242</v>
      </c>
      <c r="C33" s="65" t="s">
        <v>894</v>
      </c>
      <c r="D33" s="64" t="s">
        <v>4234</v>
      </c>
      <c r="E33" s="64"/>
      <c r="F33" s="66">
        <v>179089929.85756865</v>
      </c>
      <c r="G33" s="67">
        <f t="shared" si="0"/>
        <v>0.17908992985756866</v>
      </c>
      <c r="H33" s="68" t="s">
        <v>4235</v>
      </c>
      <c r="I33" s="69">
        <v>5812.87</v>
      </c>
      <c r="J33" s="65" t="s">
        <v>4236</v>
      </c>
      <c r="K33" s="64" t="s">
        <v>12</v>
      </c>
      <c r="L33" s="64" t="s">
        <v>13</v>
      </c>
      <c r="M33" s="65"/>
    </row>
    <row r="34" spans="1:13">
      <c r="A34" s="70" t="s">
        <v>4233</v>
      </c>
      <c r="B34" s="70" t="s">
        <v>242</v>
      </c>
      <c r="C34" s="71" t="s">
        <v>894</v>
      </c>
      <c r="D34" s="70" t="s">
        <v>4234</v>
      </c>
      <c r="E34" s="70"/>
      <c r="F34" s="72">
        <v>47456393.211221762</v>
      </c>
      <c r="G34" s="73">
        <f t="shared" si="0"/>
        <v>4.7456393211221762E-2</v>
      </c>
      <c r="H34" s="74" t="s">
        <v>1364</v>
      </c>
      <c r="I34" s="75">
        <v>1406.15</v>
      </c>
      <c r="J34" s="71" t="s">
        <v>4236</v>
      </c>
      <c r="K34" s="70" t="s">
        <v>12</v>
      </c>
      <c r="L34" s="70" t="s">
        <v>13</v>
      </c>
      <c r="M34" s="71"/>
    </row>
    <row r="35" spans="1:13">
      <c r="A35" s="64" t="s">
        <v>4233</v>
      </c>
      <c r="B35" s="64" t="s">
        <v>242</v>
      </c>
      <c r="C35" s="65" t="s">
        <v>894</v>
      </c>
      <c r="D35" s="64" t="s">
        <v>4234</v>
      </c>
      <c r="E35" s="64"/>
      <c r="F35" s="66">
        <v>489839.70925868297</v>
      </c>
      <c r="G35" s="67">
        <f t="shared" si="0"/>
        <v>4.8983970925868298E-4</v>
      </c>
      <c r="H35" s="68" t="s">
        <v>4235</v>
      </c>
      <c r="I35" s="69">
        <v>15.4</v>
      </c>
      <c r="J35" s="65" t="s">
        <v>4236</v>
      </c>
      <c r="K35" s="64" t="s">
        <v>12</v>
      </c>
      <c r="L35" s="64" t="s">
        <v>13</v>
      </c>
      <c r="M35" s="65"/>
    </row>
    <row r="36" spans="1:13">
      <c r="A36" s="70" t="s">
        <v>4233</v>
      </c>
      <c r="B36" s="70" t="s">
        <v>242</v>
      </c>
      <c r="C36" s="71" t="s">
        <v>894</v>
      </c>
      <c r="D36" s="70" t="s">
        <v>4234</v>
      </c>
      <c r="E36" s="70"/>
      <c r="F36" s="72">
        <v>17707780.194230646</v>
      </c>
      <c r="G36" s="73">
        <f t="shared" si="0"/>
        <v>1.7707780194230645E-2</v>
      </c>
      <c r="H36" s="74" t="s">
        <v>1364</v>
      </c>
      <c r="I36" s="75">
        <v>581.51</v>
      </c>
      <c r="J36" s="71" t="s">
        <v>4236</v>
      </c>
      <c r="K36" s="70" t="s">
        <v>12</v>
      </c>
      <c r="L36" s="70" t="s">
        <v>13</v>
      </c>
      <c r="M36" s="71"/>
    </row>
    <row r="37" spans="1:13">
      <c r="A37" s="64" t="s">
        <v>4233</v>
      </c>
      <c r="B37" s="64" t="s">
        <v>242</v>
      </c>
      <c r="C37" s="65" t="s">
        <v>894</v>
      </c>
      <c r="D37" s="64" t="s">
        <v>4234</v>
      </c>
      <c r="E37" s="64"/>
      <c r="F37" s="66">
        <v>32302954.175056133</v>
      </c>
      <c r="G37" s="67">
        <f t="shared" si="0"/>
        <v>3.2302954175056131E-2</v>
      </c>
      <c r="H37" s="68" t="s">
        <v>4235</v>
      </c>
      <c r="I37" s="69">
        <v>1036.2</v>
      </c>
      <c r="J37" s="65" t="s">
        <v>4236</v>
      </c>
      <c r="K37" s="64" t="s">
        <v>12</v>
      </c>
      <c r="L37" s="64" t="s">
        <v>13</v>
      </c>
      <c r="M37" s="65"/>
    </row>
    <row r="38" spans="1:13">
      <c r="A38" s="70" t="s">
        <v>4233</v>
      </c>
      <c r="B38" s="70" t="s">
        <v>242</v>
      </c>
      <c r="C38" s="71" t="s">
        <v>894</v>
      </c>
      <c r="D38" s="70" t="s">
        <v>4234</v>
      </c>
      <c r="E38" s="70"/>
      <c r="F38" s="72">
        <v>4791886.4961073278</v>
      </c>
      <c r="G38" s="73">
        <f t="shared" si="0"/>
        <v>4.7918864961073275E-3</v>
      </c>
      <c r="H38" s="74" t="s">
        <v>1364</v>
      </c>
      <c r="I38" s="75">
        <v>137.5</v>
      </c>
      <c r="J38" s="71" t="s">
        <v>4236</v>
      </c>
      <c r="K38" s="70" t="s">
        <v>12</v>
      </c>
      <c r="L38" s="70" t="s">
        <v>13</v>
      </c>
      <c r="M38" s="71"/>
    </row>
    <row r="39" spans="1:13">
      <c r="A39" s="64" t="s">
        <v>4233</v>
      </c>
      <c r="B39" s="64" t="s">
        <v>242</v>
      </c>
      <c r="C39" s="65" t="s">
        <v>894</v>
      </c>
      <c r="D39" s="64" t="s">
        <v>4234</v>
      </c>
      <c r="E39" s="64"/>
      <c r="F39" s="66">
        <v>5021209.9311325056</v>
      </c>
      <c r="G39" s="67">
        <f t="shared" si="0"/>
        <v>5.0212099311325057E-3</v>
      </c>
      <c r="H39" s="68" t="s">
        <v>4235</v>
      </c>
      <c r="I39" s="69">
        <v>149.25</v>
      </c>
      <c r="J39" s="65" t="s">
        <v>4236</v>
      </c>
      <c r="K39" s="64" t="s">
        <v>12</v>
      </c>
      <c r="L39" s="64" t="s">
        <v>13</v>
      </c>
      <c r="M39" s="65"/>
    </row>
    <row r="40" spans="1:13">
      <c r="A40" s="70" t="s">
        <v>4233</v>
      </c>
      <c r="B40" s="70" t="s">
        <v>242</v>
      </c>
      <c r="C40" s="71" t="s">
        <v>894</v>
      </c>
      <c r="D40" s="70" t="s">
        <v>4234</v>
      </c>
      <c r="E40" s="70"/>
      <c r="F40" s="72">
        <v>7258758.8333891267</v>
      </c>
      <c r="G40" s="73">
        <f t="shared" si="0"/>
        <v>7.2587588333891265E-3</v>
      </c>
      <c r="H40" s="74" t="s">
        <v>1364</v>
      </c>
      <c r="I40" s="75">
        <v>205.86</v>
      </c>
      <c r="J40" s="71" t="s">
        <v>4236</v>
      </c>
      <c r="K40" s="70" t="s">
        <v>12</v>
      </c>
      <c r="L40" s="70" t="s">
        <v>13</v>
      </c>
      <c r="M40" s="71"/>
    </row>
    <row r="41" spans="1:13">
      <c r="A41" s="64" t="s">
        <v>17</v>
      </c>
      <c r="B41" s="64" t="s">
        <v>240</v>
      </c>
      <c r="C41" s="65" t="s">
        <v>257</v>
      </c>
      <c r="D41" s="64" t="s">
        <v>284</v>
      </c>
      <c r="E41" s="64"/>
      <c r="F41" s="66">
        <v>314731468</v>
      </c>
      <c r="G41" s="67">
        <f t="shared" si="0"/>
        <v>0.31473146800000001</v>
      </c>
      <c r="H41" s="68" t="s">
        <v>262</v>
      </c>
      <c r="I41" s="69"/>
      <c r="J41" s="65"/>
      <c r="K41" s="64" t="s">
        <v>12</v>
      </c>
      <c r="L41" s="64" t="s">
        <v>12</v>
      </c>
      <c r="M41" s="65" t="s">
        <v>97</v>
      </c>
    </row>
    <row r="42" spans="1:13">
      <c r="A42" s="70" t="s">
        <v>17</v>
      </c>
      <c r="B42" s="70" t="s">
        <v>240</v>
      </c>
      <c r="C42" s="71" t="s">
        <v>257</v>
      </c>
      <c r="D42" s="70" t="s">
        <v>284</v>
      </c>
      <c r="E42" s="70"/>
      <c r="F42" s="72">
        <v>782825995</v>
      </c>
      <c r="G42" s="73">
        <f t="shared" si="0"/>
        <v>0.78282599500000005</v>
      </c>
      <c r="H42" s="74" t="s">
        <v>262</v>
      </c>
      <c r="I42" s="75"/>
      <c r="J42" s="71"/>
      <c r="K42" s="70" t="s">
        <v>12</v>
      </c>
      <c r="L42" s="70" t="s">
        <v>12</v>
      </c>
      <c r="M42" s="71" t="s">
        <v>97</v>
      </c>
    </row>
    <row r="43" spans="1:13">
      <c r="A43" s="64" t="s">
        <v>17</v>
      </c>
      <c r="B43" s="64" t="s">
        <v>240</v>
      </c>
      <c r="C43" s="65" t="s">
        <v>257</v>
      </c>
      <c r="D43" s="64" t="s">
        <v>284</v>
      </c>
      <c r="E43" s="64"/>
      <c r="F43" s="66">
        <v>426999058</v>
      </c>
      <c r="G43" s="67">
        <f t="shared" si="0"/>
        <v>0.42699905799999999</v>
      </c>
      <c r="H43" s="68" t="s">
        <v>262</v>
      </c>
      <c r="I43" s="69"/>
      <c r="J43" s="65"/>
      <c r="K43" s="64" t="s">
        <v>12</v>
      </c>
      <c r="L43" s="64" t="s">
        <v>12</v>
      </c>
      <c r="M43" s="65" t="s">
        <v>97</v>
      </c>
    </row>
    <row r="44" spans="1:13">
      <c r="A44" s="70" t="s">
        <v>17</v>
      </c>
      <c r="B44" s="70" t="s">
        <v>240</v>
      </c>
      <c r="C44" s="71" t="s">
        <v>257</v>
      </c>
      <c r="D44" s="70" t="s">
        <v>284</v>
      </c>
      <c r="E44" s="70"/>
      <c r="F44" s="72">
        <v>516130452</v>
      </c>
      <c r="G44" s="73">
        <f t="shared" si="0"/>
        <v>0.51613045199999996</v>
      </c>
      <c r="H44" s="74" t="s">
        <v>262</v>
      </c>
      <c r="I44" s="75"/>
      <c r="J44" s="71"/>
      <c r="K44" s="70" t="s">
        <v>12</v>
      </c>
      <c r="L44" s="70" t="s">
        <v>12</v>
      </c>
      <c r="M44" s="71" t="s">
        <v>97</v>
      </c>
    </row>
    <row r="45" spans="1:13">
      <c r="A45" s="64" t="s">
        <v>17</v>
      </c>
      <c r="B45" s="64" t="s">
        <v>240</v>
      </c>
      <c r="C45" s="65" t="s">
        <v>257</v>
      </c>
      <c r="D45" s="64" t="s">
        <v>284</v>
      </c>
      <c r="E45" s="64"/>
      <c r="F45" s="66">
        <v>451526612</v>
      </c>
      <c r="G45" s="67">
        <f t="shared" si="0"/>
        <v>0.45152661199999999</v>
      </c>
      <c r="H45" s="68" t="s">
        <v>262</v>
      </c>
      <c r="I45" s="69"/>
      <c r="J45" s="65"/>
      <c r="K45" s="64" t="s">
        <v>12</v>
      </c>
      <c r="L45" s="64" t="s">
        <v>12</v>
      </c>
      <c r="M45" s="65" t="s">
        <v>97</v>
      </c>
    </row>
    <row r="46" spans="1:13">
      <c r="A46" s="70" t="s">
        <v>1378</v>
      </c>
      <c r="B46" s="70" t="s">
        <v>240</v>
      </c>
      <c r="C46" s="71" t="s">
        <v>257</v>
      </c>
      <c r="D46" s="70" t="s">
        <v>696</v>
      </c>
      <c r="E46" s="70"/>
      <c r="F46" s="72">
        <v>103116852</v>
      </c>
      <c r="G46" s="73">
        <f t="shared" si="0"/>
        <v>0.10311685199999999</v>
      </c>
      <c r="H46" s="74" t="s">
        <v>262</v>
      </c>
      <c r="I46" s="75"/>
      <c r="J46" s="71"/>
      <c r="K46" s="70" t="s">
        <v>12</v>
      </c>
      <c r="L46" s="70" t="s">
        <v>12</v>
      </c>
      <c r="M46" s="71" t="s">
        <v>129</v>
      </c>
    </row>
    <row r="47" spans="1:13">
      <c r="A47" s="64" t="s">
        <v>1378</v>
      </c>
      <c r="B47" s="64" t="s">
        <v>240</v>
      </c>
      <c r="C47" s="65" t="s">
        <v>257</v>
      </c>
      <c r="D47" s="64" t="s">
        <v>696</v>
      </c>
      <c r="E47" s="64"/>
      <c r="F47" s="66">
        <v>101906822</v>
      </c>
      <c r="G47" s="67">
        <f t="shared" si="0"/>
        <v>0.10190682199999999</v>
      </c>
      <c r="H47" s="68" t="s">
        <v>262</v>
      </c>
      <c r="I47" s="69"/>
      <c r="J47" s="65"/>
      <c r="K47" s="64" t="s">
        <v>12</v>
      </c>
      <c r="L47" s="64" t="s">
        <v>12</v>
      </c>
      <c r="M47" s="65" t="s">
        <v>129</v>
      </c>
    </row>
    <row r="48" spans="1:13">
      <c r="A48" s="70" t="s">
        <v>1378</v>
      </c>
      <c r="B48" s="70" t="s">
        <v>240</v>
      </c>
      <c r="C48" s="71" t="s">
        <v>257</v>
      </c>
      <c r="D48" s="70" t="s">
        <v>696</v>
      </c>
      <c r="E48" s="70"/>
      <c r="F48" s="72">
        <v>97628567</v>
      </c>
      <c r="G48" s="73">
        <f t="shared" si="0"/>
        <v>9.7628566999999999E-2</v>
      </c>
      <c r="H48" s="74" t="s">
        <v>262</v>
      </c>
      <c r="I48" s="75"/>
      <c r="J48" s="71"/>
      <c r="K48" s="70" t="s">
        <v>12</v>
      </c>
      <c r="L48" s="70" t="s">
        <v>12</v>
      </c>
      <c r="M48" s="71" t="s">
        <v>129</v>
      </c>
    </row>
    <row r="49" spans="1:13">
      <c r="A49" s="64" t="s">
        <v>1378</v>
      </c>
      <c r="B49" s="64" t="s">
        <v>240</v>
      </c>
      <c r="C49" s="65" t="s">
        <v>257</v>
      </c>
      <c r="D49" s="64" t="s">
        <v>696</v>
      </c>
      <c r="E49" s="64"/>
      <c r="F49" s="66">
        <v>8479959</v>
      </c>
      <c r="G49" s="67">
        <f t="shared" si="0"/>
        <v>8.4799590000000005E-3</v>
      </c>
      <c r="H49" s="68" t="s">
        <v>262</v>
      </c>
      <c r="I49" s="69"/>
      <c r="J49" s="65"/>
      <c r="K49" s="64" t="s">
        <v>12</v>
      </c>
      <c r="L49" s="64" t="s">
        <v>12</v>
      </c>
      <c r="M49" s="65" t="s">
        <v>129</v>
      </c>
    </row>
    <row r="50" spans="1:13">
      <c r="A50" s="70" t="s">
        <v>1378</v>
      </c>
      <c r="B50" s="70" t="s">
        <v>240</v>
      </c>
      <c r="C50" s="71" t="s">
        <v>257</v>
      </c>
      <c r="D50" s="70" t="s">
        <v>696</v>
      </c>
      <c r="E50" s="70"/>
      <c r="F50" s="72">
        <v>107977801</v>
      </c>
      <c r="G50" s="73">
        <f t="shared" si="0"/>
        <v>0.107977801</v>
      </c>
      <c r="H50" s="74" t="s">
        <v>262</v>
      </c>
      <c r="I50" s="75"/>
      <c r="J50" s="71"/>
      <c r="K50" s="70" t="s">
        <v>12</v>
      </c>
      <c r="L50" s="70" t="s">
        <v>12</v>
      </c>
      <c r="M50" s="71" t="s">
        <v>129</v>
      </c>
    </row>
    <row r="51" spans="1:13">
      <c r="A51" s="64" t="s">
        <v>1378</v>
      </c>
      <c r="B51" s="64" t="s">
        <v>240</v>
      </c>
      <c r="C51" s="65" t="s">
        <v>257</v>
      </c>
      <c r="D51" s="64" t="s">
        <v>696</v>
      </c>
      <c r="E51" s="64"/>
      <c r="F51" s="66">
        <v>109156736</v>
      </c>
      <c r="G51" s="67">
        <f t="shared" si="0"/>
        <v>0.109156736</v>
      </c>
      <c r="H51" s="68" t="s">
        <v>262</v>
      </c>
      <c r="I51" s="69"/>
      <c r="J51" s="65"/>
      <c r="K51" s="64" t="s">
        <v>12</v>
      </c>
      <c r="L51" s="64" t="s">
        <v>12</v>
      </c>
      <c r="M51" s="65" t="s">
        <v>129</v>
      </c>
    </row>
    <row r="52" spans="1:13">
      <c r="A52" s="70" t="s">
        <v>1378</v>
      </c>
      <c r="B52" s="70" t="s">
        <v>240</v>
      </c>
      <c r="C52" s="71" t="s">
        <v>257</v>
      </c>
      <c r="D52" s="70" t="s">
        <v>696</v>
      </c>
      <c r="E52" s="70"/>
      <c r="F52" s="72">
        <v>106742177</v>
      </c>
      <c r="G52" s="73">
        <f t="shared" si="0"/>
        <v>0.10674217699999999</v>
      </c>
      <c r="H52" s="74" t="s">
        <v>262</v>
      </c>
      <c r="I52" s="75"/>
      <c r="J52" s="71"/>
      <c r="K52" s="70" t="s">
        <v>12</v>
      </c>
      <c r="L52" s="70" t="s">
        <v>12</v>
      </c>
      <c r="M52" s="71" t="s">
        <v>129</v>
      </c>
    </row>
    <row r="53" spans="1:13">
      <c r="A53" s="64" t="s">
        <v>1378</v>
      </c>
      <c r="B53" s="64" t="s">
        <v>240</v>
      </c>
      <c r="C53" s="65" t="s">
        <v>257</v>
      </c>
      <c r="D53" s="64" t="s">
        <v>696</v>
      </c>
      <c r="E53" s="64"/>
      <c r="F53" s="66">
        <v>122828723</v>
      </c>
      <c r="G53" s="67">
        <f t="shared" si="0"/>
        <v>0.122828723</v>
      </c>
      <c r="H53" s="68" t="s">
        <v>262</v>
      </c>
      <c r="I53" s="69"/>
      <c r="J53" s="65"/>
      <c r="K53" s="64" t="s">
        <v>12</v>
      </c>
      <c r="L53" s="64" t="s">
        <v>12</v>
      </c>
      <c r="M53" s="65" t="s">
        <v>129</v>
      </c>
    </row>
    <row r="54" spans="1:13">
      <c r="A54" s="70" t="s">
        <v>1378</v>
      </c>
      <c r="B54" s="70" t="s">
        <v>240</v>
      </c>
      <c r="C54" s="71" t="s">
        <v>257</v>
      </c>
      <c r="D54" s="70" t="s">
        <v>696</v>
      </c>
      <c r="E54" s="70"/>
      <c r="F54" s="72">
        <v>111890631</v>
      </c>
      <c r="G54" s="73">
        <f t="shared" si="0"/>
        <v>0.111890631</v>
      </c>
      <c r="H54" s="74" t="s">
        <v>262</v>
      </c>
      <c r="I54" s="75"/>
      <c r="J54" s="71"/>
      <c r="K54" s="70" t="s">
        <v>12</v>
      </c>
      <c r="L54" s="70" t="s">
        <v>12</v>
      </c>
      <c r="M54" s="71" t="s">
        <v>129</v>
      </c>
    </row>
    <row r="55" spans="1:13">
      <c r="A55" s="64" t="s">
        <v>1378</v>
      </c>
      <c r="B55" s="64" t="s">
        <v>240</v>
      </c>
      <c r="C55" s="65" t="s">
        <v>257</v>
      </c>
      <c r="D55" s="64" t="s">
        <v>696</v>
      </c>
      <c r="E55" s="64"/>
      <c r="F55" s="66">
        <v>114598354</v>
      </c>
      <c r="G55" s="67">
        <f t="shared" si="0"/>
        <v>0.114598354</v>
      </c>
      <c r="H55" s="68" t="s">
        <v>262</v>
      </c>
      <c r="I55" s="69"/>
      <c r="J55" s="65"/>
      <c r="K55" s="64" t="s">
        <v>12</v>
      </c>
      <c r="L55" s="64" t="s">
        <v>12</v>
      </c>
      <c r="M55" s="65" t="s">
        <v>129</v>
      </c>
    </row>
    <row r="56" spans="1:13">
      <c r="A56" s="70" t="s">
        <v>1378</v>
      </c>
      <c r="B56" s="70" t="s">
        <v>240</v>
      </c>
      <c r="C56" s="71" t="s">
        <v>257</v>
      </c>
      <c r="D56" s="70" t="s">
        <v>696</v>
      </c>
      <c r="E56" s="70"/>
      <c r="F56" s="72">
        <v>112401257</v>
      </c>
      <c r="G56" s="73">
        <f t="shared" si="0"/>
        <v>0.112401257</v>
      </c>
      <c r="H56" s="74" t="s">
        <v>262</v>
      </c>
      <c r="I56" s="75"/>
      <c r="J56" s="71"/>
      <c r="K56" s="70" t="s">
        <v>12</v>
      </c>
      <c r="L56" s="70" t="s">
        <v>12</v>
      </c>
      <c r="M56" s="71" t="s">
        <v>129</v>
      </c>
    </row>
    <row r="57" spans="1:13">
      <c r="A57" s="64" t="s">
        <v>1378</v>
      </c>
      <c r="B57" s="64" t="s">
        <v>240</v>
      </c>
      <c r="C57" s="65" t="s">
        <v>257</v>
      </c>
      <c r="D57" s="64" t="s">
        <v>284</v>
      </c>
      <c r="E57" s="64"/>
      <c r="F57" s="66">
        <v>38340504</v>
      </c>
      <c r="G57" s="67">
        <f t="shared" si="0"/>
        <v>3.8340503999999997E-2</v>
      </c>
      <c r="H57" s="68" t="s">
        <v>262</v>
      </c>
      <c r="I57" s="69"/>
      <c r="J57" s="65"/>
      <c r="K57" s="64" t="s">
        <v>12</v>
      </c>
      <c r="L57" s="64" t="s">
        <v>12</v>
      </c>
      <c r="M57" s="65" t="s">
        <v>129</v>
      </c>
    </row>
    <row r="58" spans="1:13">
      <c r="A58" s="70" t="s">
        <v>1378</v>
      </c>
      <c r="B58" s="70" t="s">
        <v>240</v>
      </c>
      <c r="C58" s="71" t="s">
        <v>257</v>
      </c>
      <c r="D58" s="70" t="s">
        <v>284</v>
      </c>
      <c r="E58" s="70"/>
      <c r="F58" s="72">
        <v>35732673</v>
      </c>
      <c r="G58" s="73">
        <f t="shared" si="0"/>
        <v>3.5732673E-2</v>
      </c>
      <c r="H58" s="74" t="s">
        <v>262</v>
      </c>
      <c r="I58" s="75"/>
      <c r="J58" s="71"/>
      <c r="K58" s="70" t="s">
        <v>12</v>
      </c>
      <c r="L58" s="70" t="s">
        <v>12</v>
      </c>
      <c r="M58" s="71" t="s">
        <v>129</v>
      </c>
    </row>
    <row r="59" spans="1:13">
      <c r="A59" s="64" t="s">
        <v>1378</v>
      </c>
      <c r="B59" s="64" t="s">
        <v>240</v>
      </c>
      <c r="C59" s="65" t="s">
        <v>257</v>
      </c>
      <c r="D59" s="64" t="s">
        <v>284</v>
      </c>
      <c r="E59" s="64"/>
      <c r="F59" s="66">
        <v>27075470</v>
      </c>
      <c r="G59" s="67">
        <f t="shared" si="0"/>
        <v>2.7075470000000001E-2</v>
      </c>
      <c r="H59" s="68" t="s">
        <v>262</v>
      </c>
      <c r="I59" s="69"/>
      <c r="J59" s="65"/>
      <c r="K59" s="64" t="s">
        <v>12</v>
      </c>
      <c r="L59" s="64" t="s">
        <v>12</v>
      </c>
      <c r="M59" s="65" t="s">
        <v>129</v>
      </c>
    </row>
    <row r="60" spans="1:13">
      <c r="A60" s="70" t="s">
        <v>1378</v>
      </c>
      <c r="B60" s="70" t="s">
        <v>240</v>
      </c>
      <c r="C60" s="71" t="s">
        <v>257</v>
      </c>
      <c r="D60" s="70" t="s">
        <v>284</v>
      </c>
      <c r="E60" s="70"/>
      <c r="F60" s="72">
        <v>28371658</v>
      </c>
      <c r="G60" s="73">
        <f t="shared" si="0"/>
        <v>2.8371658000000001E-2</v>
      </c>
      <c r="H60" s="74" t="s">
        <v>262</v>
      </c>
      <c r="I60" s="75"/>
      <c r="J60" s="71"/>
      <c r="K60" s="70" t="s">
        <v>12</v>
      </c>
      <c r="L60" s="70" t="s">
        <v>12</v>
      </c>
      <c r="M60" s="71" t="s">
        <v>129</v>
      </c>
    </row>
    <row r="61" spans="1:13">
      <c r="A61" s="64" t="s">
        <v>1378</v>
      </c>
      <c r="B61" s="64" t="s">
        <v>240</v>
      </c>
      <c r="C61" s="65" t="s">
        <v>257</v>
      </c>
      <c r="D61" s="64" t="s">
        <v>284</v>
      </c>
      <c r="E61" s="64"/>
      <c r="F61" s="66">
        <v>40858751</v>
      </c>
      <c r="G61" s="67">
        <f t="shared" si="0"/>
        <v>4.0858750999999999E-2</v>
      </c>
      <c r="H61" s="68" t="s">
        <v>262</v>
      </c>
      <c r="I61" s="69"/>
      <c r="J61" s="65"/>
      <c r="K61" s="64" t="s">
        <v>12</v>
      </c>
      <c r="L61" s="64" t="s">
        <v>12</v>
      </c>
      <c r="M61" s="65" t="s">
        <v>129</v>
      </c>
    </row>
    <row r="62" spans="1:13">
      <c r="A62" s="70" t="s">
        <v>1378</v>
      </c>
      <c r="B62" s="70" t="s">
        <v>240</v>
      </c>
      <c r="C62" s="71" t="s">
        <v>257</v>
      </c>
      <c r="D62" s="70" t="s">
        <v>284</v>
      </c>
      <c r="E62" s="70"/>
      <c r="F62" s="72">
        <v>42038914</v>
      </c>
      <c r="G62" s="73">
        <f t="shared" si="0"/>
        <v>4.2038913999999997E-2</v>
      </c>
      <c r="H62" s="74" t="s">
        <v>262</v>
      </c>
      <c r="I62" s="75"/>
      <c r="J62" s="71"/>
      <c r="K62" s="70" t="s">
        <v>12</v>
      </c>
      <c r="L62" s="70" t="s">
        <v>12</v>
      </c>
      <c r="M62" s="71" t="s">
        <v>129</v>
      </c>
    </row>
    <row r="63" spans="1:13">
      <c r="A63" s="64" t="s">
        <v>1378</v>
      </c>
      <c r="B63" s="64" t="s">
        <v>240</v>
      </c>
      <c r="C63" s="65" t="s">
        <v>257</v>
      </c>
      <c r="D63" s="64" t="s">
        <v>284</v>
      </c>
      <c r="E63" s="64"/>
      <c r="F63" s="66">
        <v>33341804</v>
      </c>
      <c r="G63" s="67">
        <f t="shared" si="0"/>
        <v>3.3341804000000003E-2</v>
      </c>
      <c r="H63" s="68" t="s">
        <v>262</v>
      </c>
      <c r="I63" s="69"/>
      <c r="J63" s="65"/>
      <c r="K63" s="64" t="s">
        <v>12</v>
      </c>
      <c r="L63" s="64" t="s">
        <v>12</v>
      </c>
      <c r="M63" s="65" t="s">
        <v>129</v>
      </c>
    </row>
    <row r="64" spans="1:13">
      <c r="A64" s="70" t="s">
        <v>1378</v>
      </c>
      <c r="B64" s="70" t="s">
        <v>240</v>
      </c>
      <c r="C64" s="71" t="s">
        <v>257</v>
      </c>
      <c r="D64" s="70" t="s">
        <v>284</v>
      </c>
      <c r="E64" s="70"/>
      <c r="F64" s="72">
        <v>32514230</v>
      </c>
      <c r="G64" s="73">
        <f t="shared" si="0"/>
        <v>3.2514229999999998E-2</v>
      </c>
      <c r="H64" s="74" t="s">
        <v>262</v>
      </c>
      <c r="I64" s="75"/>
      <c r="J64" s="71"/>
      <c r="K64" s="70" t="s">
        <v>12</v>
      </c>
      <c r="L64" s="70" t="s">
        <v>12</v>
      </c>
      <c r="M64" s="71" t="s">
        <v>129</v>
      </c>
    </row>
    <row r="65" spans="1:13">
      <c r="A65" s="64" t="s">
        <v>1378</v>
      </c>
      <c r="B65" s="64" t="s">
        <v>240</v>
      </c>
      <c r="C65" s="65" t="s">
        <v>257</v>
      </c>
      <c r="D65" s="64" t="s">
        <v>284</v>
      </c>
      <c r="E65" s="64"/>
      <c r="F65" s="66">
        <v>32002573</v>
      </c>
      <c r="G65" s="67">
        <f t="shared" si="0"/>
        <v>3.2002572999999999E-2</v>
      </c>
      <c r="H65" s="68" t="s">
        <v>262</v>
      </c>
      <c r="I65" s="69"/>
      <c r="J65" s="65"/>
      <c r="K65" s="64" t="s">
        <v>12</v>
      </c>
      <c r="L65" s="64" t="s">
        <v>12</v>
      </c>
      <c r="M65" s="65" t="s">
        <v>129</v>
      </c>
    </row>
    <row r="66" spans="1:13">
      <c r="A66" s="70" t="s">
        <v>14</v>
      </c>
      <c r="B66" s="70" t="s">
        <v>240</v>
      </c>
      <c r="C66" s="71" t="s">
        <v>257</v>
      </c>
      <c r="D66" s="70" t="s">
        <v>285</v>
      </c>
      <c r="E66" s="70"/>
      <c r="F66" s="72">
        <v>-5209936898</v>
      </c>
      <c r="G66" s="73">
        <f t="shared" ref="G66:G146" si="1">+F66/1000000000</f>
        <v>-5.2099368979999996</v>
      </c>
      <c r="H66" s="74" t="s">
        <v>262</v>
      </c>
      <c r="I66" s="75"/>
      <c r="J66" s="71"/>
      <c r="K66" s="70" t="s">
        <v>12</v>
      </c>
      <c r="L66" s="70" t="s">
        <v>13</v>
      </c>
      <c r="M66" s="71"/>
    </row>
    <row r="67" spans="1:13">
      <c r="A67" s="64" t="s">
        <v>14</v>
      </c>
      <c r="B67" s="64" t="s">
        <v>240</v>
      </c>
      <c r="C67" s="65" t="s">
        <v>257</v>
      </c>
      <c r="D67" s="64" t="s">
        <v>284</v>
      </c>
      <c r="E67" s="64"/>
      <c r="F67" s="66">
        <v>10111362560</v>
      </c>
      <c r="G67" s="67">
        <f t="shared" si="1"/>
        <v>10.11136256</v>
      </c>
      <c r="H67" s="68" t="s">
        <v>262</v>
      </c>
      <c r="I67" s="69"/>
      <c r="J67" s="65"/>
      <c r="K67" s="64" t="s">
        <v>12</v>
      </c>
      <c r="L67" s="64" t="s">
        <v>13</v>
      </c>
      <c r="M67" s="65"/>
    </row>
    <row r="68" spans="1:13">
      <c r="A68" s="70" t="s">
        <v>14</v>
      </c>
      <c r="B68" s="70" t="s">
        <v>240</v>
      </c>
      <c r="C68" s="71" t="s">
        <v>257</v>
      </c>
      <c r="D68" s="70" t="s">
        <v>285</v>
      </c>
      <c r="E68" s="70"/>
      <c r="F68" s="72">
        <v>-17695227</v>
      </c>
      <c r="G68" s="73">
        <f t="shared" si="1"/>
        <v>-1.7695227000000001E-2</v>
      </c>
      <c r="H68" s="74" t="s">
        <v>262</v>
      </c>
      <c r="I68" s="75"/>
      <c r="J68" s="71"/>
      <c r="K68" s="70" t="s">
        <v>12</v>
      </c>
      <c r="L68" s="70" t="s">
        <v>13</v>
      </c>
      <c r="M68" s="71"/>
    </row>
    <row r="69" spans="1:13">
      <c r="A69" s="70" t="s">
        <v>14</v>
      </c>
      <c r="B69" s="70" t="s">
        <v>240</v>
      </c>
      <c r="C69" s="71" t="s">
        <v>257</v>
      </c>
      <c r="D69" s="70" t="s">
        <v>285</v>
      </c>
      <c r="E69" s="70"/>
      <c r="F69" s="72">
        <v>-3124246083</v>
      </c>
      <c r="G69" s="73">
        <f t="shared" si="1"/>
        <v>-3.1242460830000001</v>
      </c>
      <c r="H69" s="74" t="s">
        <v>262</v>
      </c>
      <c r="I69" s="75"/>
      <c r="J69" s="71"/>
      <c r="K69" s="70" t="s">
        <v>12</v>
      </c>
      <c r="L69" s="70" t="s">
        <v>13</v>
      </c>
      <c r="M69" s="71"/>
    </row>
    <row r="70" spans="1:13">
      <c r="A70" s="64" t="s">
        <v>14</v>
      </c>
      <c r="B70" s="64" t="s">
        <v>240</v>
      </c>
      <c r="C70" s="65" t="s">
        <v>257</v>
      </c>
      <c r="D70" s="64" t="s">
        <v>285</v>
      </c>
      <c r="E70" s="64"/>
      <c r="F70" s="66">
        <v>-4050843183</v>
      </c>
      <c r="G70" s="67">
        <f t="shared" si="1"/>
        <v>-4.0508431829999996</v>
      </c>
      <c r="H70" s="68" t="s">
        <v>262</v>
      </c>
      <c r="I70" s="69"/>
      <c r="J70" s="65"/>
      <c r="K70" s="64" t="s">
        <v>12</v>
      </c>
      <c r="L70" s="64" t="s">
        <v>13</v>
      </c>
      <c r="M70" s="65"/>
    </row>
    <row r="71" spans="1:13">
      <c r="A71" s="70" t="s">
        <v>14</v>
      </c>
      <c r="B71" s="70" t="s">
        <v>240</v>
      </c>
      <c r="C71" s="71" t="s">
        <v>257</v>
      </c>
      <c r="D71" s="70" t="s">
        <v>285</v>
      </c>
      <c r="E71" s="70"/>
      <c r="F71" s="72">
        <v>-3798570025</v>
      </c>
      <c r="G71" s="73">
        <f t="shared" si="1"/>
        <v>-3.7985700250000001</v>
      </c>
      <c r="H71" s="74" t="s">
        <v>262</v>
      </c>
      <c r="I71" s="75"/>
      <c r="J71" s="71"/>
      <c r="K71" s="70" t="s">
        <v>12</v>
      </c>
      <c r="L71" s="70" t="s">
        <v>13</v>
      </c>
      <c r="M71" s="71"/>
    </row>
    <row r="72" spans="1:13">
      <c r="A72" s="64" t="s">
        <v>15</v>
      </c>
      <c r="B72" s="64" t="s">
        <v>240</v>
      </c>
      <c r="C72" s="65" t="s">
        <v>257</v>
      </c>
      <c r="D72" s="64" t="s">
        <v>285</v>
      </c>
      <c r="E72" s="64"/>
      <c r="F72" s="66">
        <v>-5093356879</v>
      </c>
      <c r="G72" s="67">
        <f t="shared" si="1"/>
        <v>-5.0933568789999999</v>
      </c>
      <c r="H72" s="68" t="s">
        <v>262</v>
      </c>
      <c r="I72" s="69"/>
      <c r="J72" s="65"/>
      <c r="K72" s="64" t="s">
        <v>12</v>
      </c>
      <c r="L72" s="64" t="s">
        <v>13</v>
      </c>
      <c r="M72" s="65"/>
    </row>
    <row r="73" spans="1:13">
      <c r="A73" s="70" t="s">
        <v>15</v>
      </c>
      <c r="B73" s="70" t="s">
        <v>240</v>
      </c>
      <c r="C73" s="71" t="s">
        <v>257</v>
      </c>
      <c r="D73" s="70" t="s">
        <v>285</v>
      </c>
      <c r="E73" s="70"/>
      <c r="F73" s="72">
        <v>-58286800</v>
      </c>
      <c r="G73" s="73">
        <f t="shared" si="1"/>
        <v>-5.82868E-2</v>
      </c>
      <c r="H73" s="74" t="s">
        <v>262</v>
      </c>
      <c r="I73" s="75"/>
      <c r="J73" s="71"/>
      <c r="K73" s="70" t="s">
        <v>12</v>
      </c>
      <c r="L73" s="70" t="s">
        <v>13</v>
      </c>
      <c r="M73" s="71"/>
    </row>
    <row r="74" spans="1:13">
      <c r="A74" s="64" t="s">
        <v>15</v>
      </c>
      <c r="B74" s="64" t="s">
        <v>240</v>
      </c>
      <c r="C74" s="65" t="s">
        <v>257</v>
      </c>
      <c r="D74" s="64" t="s">
        <v>285</v>
      </c>
      <c r="E74" s="64"/>
      <c r="F74" s="66">
        <v>8220253750</v>
      </c>
      <c r="G74" s="67">
        <f t="shared" si="1"/>
        <v>8.2202537499999995</v>
      </c>
      <c r="H74" s="68" t="s">
        <v>262</v>
      </c>
      <c r="I74" s="69"/>
      <c r="J74" s="65"/>
      <c r="K74" s="64" t="s">
        <v>12</v>
      </c>
      <c r="L74" s="64" t="s">
        <v>13</v>
      </c>
      <c r="M74" s="65"/>
    </row>
    <row r="75" spans="1:13">
      <c r="A75" s="70" t="s">
        <v>15</v>
      </c>
      <c r="B75" s="70" t="s">
        <v>240</v>
      </c>
      <c r="C75" s="71" t="s">
        <v>257</v>
      </c>
      <c r="D75" s="70" t="s">
        <v>285</v>
      </c>
      <c r="E75" s="70"/>
      <c r="F75" s="72">
        <v>-5507461200</v>
      </c>
      <c r="G75" s="73">
        <f t="shared" si="1"/>
        <v>-5.5074611999999998</v>
      </c>
      <c r="H75" s="74" t="s">
        <v>262</v>
      </c>
      <c r="I75" s="75"/>
      <c r="J75" s="71"/>
      <c r="K75" s="70" t="s">
        <v>12</v>
      </c>
      <c r="L75" s="70" t="s">
        <v>13</v>
      </c>
      <c r="M75" s="71"/>
    </row>
    <row r="76" spans="1:13">
      <c r="A76" s="64" t="s">
        <v>15</v>
      </c>
      <c r="B76" s="64" t="s">
        <v>240</v>
      </c>
      <c r="C76" s="65" t="s">
        <v>257</v>
      </c>
      <c r="D76" s="64" t="s">
        <v>285</v>
      </c>
      <c r="E76" s="64"/>
      <c r="F76" s="66">
        <v>-6747980289</v>
      </c>
      <c r="G76" s="67">
        <f t="shared" si="1"/>
        <v>-6.747980289</v>
      </c>
      <c r="H76" s="68" t="s">
        <v>262</v>
      </c>
      <c r="I76" s="69"/>
      <c r="J76" s="65"/>
      <c r="K76" s="64" t="s">
        <v>12</v>
      </c>
      <c r="L76" s="64" t="s">
        <v>13</v>
      </c>
      <c r="M76" s="65"/>
    </row>
    <row r="77" spans="1:13">
      <c r="A77" s="70" t="s">
        <v>15</v>
      </c>
      <c r="B77" s="70" t="s">
        <v>240</v>
      </c>
      <c r="C77" s="71" t="s">
        <v>257</v>
      </c>
      <c r="D77" s="70" t="s">
        <v>285</v>
      </c>
      <c r="E77" s="70"/>
      <c r="F77" s="72">
        <v>-6583103822</v>
      </c>
      <c r="G77" s="73">
        <f t="shared" si="1"/>
        <v>-6.583103822</v>
      </c>
      <c r="H77" s="74" t="s">
        <v>262</v>
      </c>
      <c r="I77" s="75"/>
      <c r="J77" s="71"/>
      <c r="K77" s="70" t="s">
        <v>12</v>
      </c>
      <c r="L77" s="70" t="s">
        <v>13</v>
      </c>
      <c r="M77" s="71"/>
    </row>
    <row r="78" spans="1:13">
      <c r="A78" s="64" t="s">
        <v>1378</v>
      </c>
      <c r="B78" s="64" t="s">
        <v>240</v>
      </c>
      <c r="C78" s="65" t="s">
        <v>257</v>
      </c>
      <c r="D78" s="64" t="s">
        <v>291</v>
      </c>
      <c r="E78" s="64"/>
      <c r="F78" s="66">
        <v>14519550</v>
      </c>
      <c r="G78" s="67">
        <f t="shared" si="1"/>
        <v>1.4519550000000001E-2</v>
      </c>
      <c r="H78" s="68" t="s">
        <v>262</v>
      </c>
      <c r="I78" s="69"/>
      <c r="J78" s="65"/>
      <c r="K78" s="64" t="s">
        <v>12</v>
      </c>
      <c r="L78" s="64" t="s">
        <v>12</v>
      </c>
      <c r="M78" s="65" t="s">
        <v>129</v>
      </c>
    </row>
    <row r="79" spans="1:13">
      <c r="A79" s="70" t="s">
        <v>1378</v>
      </c>
      <c r="B79" s="70" t="s">
        <v>240</v>
      </c>
      <c r="C79" s="71" t="s">
        <v>257</v>
      </c>
      <c r="D79" s="70" t="s">
        <v>291</v>
      </c>
      <c r="E79" s="70"/>
      <c r="F79" s="72">
        <v>29039100</v>
      </c>
      <c r="G79" s="73">
        <f t="shared" si="1"/>
        <v>2.9039100000000002E-2</v>
      </c>
      <c r="H79" s="74" t="s">
        <v>262</v>
      </c>
      <c r="I79" s="75"/>
      <c r="J79" s="71"/>
      <c r="K79" s="70" t="s">
        <v>12</v>
      </c>
      <c r="L79" s="70" t="s">
        <v>12</v>
      </c>
      <c r="M79" s="71" t="s">
        <v>346</v>
      </c>
    </row>
    <row r="80" spans="1:13">
      <c r="A80" s="64" t="s">
        <v>4237</v>
      </c>
      <c r="B80" s="64" t="s">
        <v>240</v>
      </c>
      <c r="C80" s="65" t="s">
        <v>257</v>
      </c>
      <c r="D80" s="64" t="s">
        <v>291</v>
      </c>
      <c r="E80" s="64"/>
      <c r="F80" s="66">
        <v>111120999</v>
      </c>
      <c r="G80" s="67">
        <f t="shared" si="1"/>
        <v>0.111120999</v>
      </c>
      <c r="H80" s="68" t="s">
        <v>262</v>
      </c>
      <c r="I80" s="69"/>
      <c r="J80" s="65"/>
      <c r="K80" s="64" t="s">
        <v>12</v>
      </c>
      <c r="L80" s="64" t="s">
        <v>12</v>
      </c>
      <c r="M80" s="65" t="s">
        <v>118</v>
      </c>
    </row>
    <row r="81" spans="1:13">
      <c r="A81" s="70" t="s">
        <v>15</v>
      </c>
      <c r="B81" s="70" t="s">
        <v>240</v>
      </c>
      <c r="C81" s="71" t="s">
        <v>257</v>
      </c>
      <c r="D81" s="70" t="s">
        <v>291</v>
      </c>
      <c r="E81" s="70"/>
      <c r="F81" s="72">
        <v>28932472</v>
      </c>
      <c r="G81" s="73">
        <f t="shared" si="1"/>
        <v>2.8932472000000001E-2</v>
      </c>
      <c r="H81" s="74" t="s">
        <v>262</v>
      </c>
      <c r="I81" s="75"/>
      <c r="J81" s="71"/>
      <c r="K81" s="70" t="s">
        <v>12</v>
      </c>
      <c r="L81" s="70" t="s">
        <v>12</v>
      </c>
      <c r="M81" s="71" t="s">
        <v>342</v>
      </c>
    </row>
    <row r="82" spans="1:13">
      <c r="A82" s="64" t="s">
        <v>15</v>
      </c>
      <c r="B82" s="64" t="s">
        <v>240</v>
      </c>
      <c r="C82" s="65" t="s">
        <v>257</v>
      </c>
      <c r="D82" s="64" t="s">
        <v>291</v>
      </c>
      <c r="E82" s="64"/>
      <c r="F82" s="66">
        <v>57864944</v>
      </c>
      <c r="G82" s="67">
        <f t="shared" si="1"/>
        <v>5.7864944000000001E-2</v>
      </c>
      <c r="H82" s="68" t="s">
        <v>262</v>
      </c>
      <c r="I82" s="69"/>
      <c r="J82" s="65"/>
      <c r="K82" s="64" t="s">
        <v>12</v>
      </c>
      <c r="L82" s="64" t="s">
        <v>12</v>
      </c>
      <c r="M82" s="65" t="s">
        <v>289</v>
      </c>
    </row>
    <row r="83" spans="1:13">
      <c r="A83" s="70" t="s">
        <v>15</v>
      </c>
      <c r="B83" s="70" t="s">
        <v>240</v>
      </c>
      <c r="C83" s="71" t="s">
        <v>257</v>
      </c>
      <c r="D83" s="70" t="s">
        <v>291</v>
      </c>
      <c r="E83" s="70"/>
      <c r="F83" s="72">
        <v>57864944</v>
      </c>
      <c r="G83" s="73">
        <f t="shared" si="1"/>
        <v>5.7864944000000001E-2</v>
      </c>
      <c r="H83" s="74" t="s">
        <v>262</v>
      </c>
      <c r="I83" s="75"/>
      <c r="J83" s="71"/>
      <c r="K83" s="70" t="s">
        <v>12</v>
      </c>
      <c r="L83" s="70" t="s">
        <v>12</v>
      </c>
      <c r="M83" s="71" t="s">
        <v>4232</v>
      </c>
    </row>
    <row r="84" spans="1:13">
      <c r="A84" s="64" t="s">
        <v>17</v>
      </c>
      <c r="B84" s="64" t="s">
        <v>240</v>
      </c>
      <c r="C84" s="65" t="s">
        <v>257</v>
      </c>
      <c r="D84" s="64" t="s">
        <v>291</v>
      </c>
      <c r="E84" s="64"/>
      <c r="F84" s="66">
        <v>57864944</v>
      </c>
      <c r="G84" s="67">
        <f t="shared" si="1"/>
        <v>5.7864944000000001E-2</v>
      </c>
      <c r="H84" s="68" t="s">
        <v>262</v>
      </c>
      <c r="I84" s="69"/>
      <c r="J84" s="65"/>
      <c r="K84" s="64" t="s">
        <v>12</v>
      </c>
      <c r="L84" s="64" t="s">
        <v>12</v>
      </c>
      <c r="M84" s="65" t="s">
        <v>118</v>
      </c>
    </row>
    <row r="85" spans="1:13">
      <c r="A85" s="70" t="s">
        <v>17</v>
      </c>
      <c r="B85" s="70" t="s">
        <v>240</v>
      </c>
      <c r="C85" s="71" t="s">
        <v>257</v>
      </c>
      <c r="D85" s="70" t="s">
        <v>291</v>
      </c>
      <c r="E85" s="70"/>
      <c r="F85" s="72">
        <v>86797415</v>
      </c>
      <c r="G85" s="73">
        <f t="shared" si="1"/>
        <v>8.6797415000000003E-2</v>
      </c>
      <c r="H85" s="74" t="s">
        <v>262</v>
      </c>
      <c r="I85" s="75"/>
      <c r="J85" s="71"/>
      <c r="K85" s="70" t="s">
        <v>12</v>
      </c>
      <c r="L85" s="70" t="s">
        <v>12</v>
      </c>
      <c r="M85" s="71" t="s">
        <v>293</v>
      </c>
    </row>
    <row r="86" spans="1:13">
      <c r="A86" s="64" t="s">
        <v>16</v>
      </c>
      <c r="B86" s="64" t="s">
        <v>240</v>
      </c>
      <c r="C86" s="65" t="s">
        <v>257</v>
      </c>
      <c r="D86" s="64" t="s">
        <v>291</v>
      </c>
      <c r="E86" s="64"/>
      <c r="F86" s="66">
        <v>112038221</v>
      </c>
      <c r="G86" s="67">
        <f t="shared" si="1"/>
        <v>0.11203822099999999</v>
      </c>
      <c r="H86" s="68" t="s">
        <v>262</v>
      </c>
      <c r="I86" s="69"/>
      <c r="J86" s="65"/>
      <c r="K86" s="64" t="s">
        <v>12</v>
      </c>
      <c r="L86" s="64" t="s">
        <v>12</v>
      </c>
      <c r="M86" s="65" t="s">
        <v>2205</v>
      </c>
    </row>
    <row r="87" spans="1:13">
      <c r="A87" s="70" t="s">
        <v>4238</v>
      </c>
      <c r="B87" s="70" t="s">
        <v>240</v>
      </c>
      <c r="C87" s="71" t="s">
        <v>257</v>
      </c>
      <c r="D87" s="70" t="s">
        <v>291</v>
      </c>
      <c r="E87" s="70"/>
      <c r="F87" s="72">
        <v>92860320</v>
      </c>
      <c r="G87" s="73">
        <f t="shared" si="1"/>
        <v>9.2860319999999996E-2</v>
      </c>
      <c r="H87" s="74" t="s">
        <v>262</v>
      </c>
      <c r="I87" s="75"/>
      <c r="J87" s="71"/>
      <c r="K87" s="70" t="s">
        <v>12</v>
      </c>
      <c r="L87" s="70" t="s">
        <v>12</v>
      </c>
      <c r="M87" s="71" t="s">
        <v>4232</v>
      </c>
    </row>
    <row r="88" spans="1:13">
      <c r="A88" s="64" t="s">
        <v>17</v>
      </c>
      <c r="B88" s="64" t="s">
        <v>240</v>
      </c>
      <c r="C88" s="65" t="s">
        <v>286</v>
      </c>
      <c r="D88" s="64" t="s">
        <v>684</v>
      </c>
      <c r="E88" s="64"/>
      <c r="F88" s="66">
        <v>4911588608.4045238</v>
      </c>
      <c r="G88" s="67">
        <f t="shared" si="1"/>
        <v>4.9115886084045242</v>
      </c>
      <c r="H88" s="68" t="s">
        <v>4235</v>
      </c>
      <c r="I88" s="69">
        <v>138566.255</v>
      </c>
      <c r="J88" s="65" t="s">
        <v>312</v>
      </c>
      <c r="K88" s="64" t="s">
        <v>12</v>
      </c>
      <c r="L88" s="64" t="s">
        <v>12</v>
      </c>
      <c r="M88" s="65" t="s">
        <v>292</v>
      </c>
    </row>
    <row r="89" spans="1:13">
      <c r="A89" s="70" t="s">
        <v>17</v>
      </c>
      <c r="B89" s="70" t="s">
        <v>240</v>
      </c>
      <c r="C89" s="71" t="s">
        <v>286</v>
      </c>
      <c r="D89" s="70" t="s">
        <v>684</v>
      </c>
      <c r="E89" s="70"/>
      <c r="F89" s="72">
        <v>982146358.33234549</v>
      </c>
      <c r="G89" s="73">
        <f t="shared" si="1"/>
        <v>0.98214635833234554</v>
      </c>
      <c r="H89" s="74" t="s">
        <v>4235</v>
      </c>
      <c r="I89" s="75">
        <v>25232</v>
      </c>
      <c r="J89" s="71" t="s">
        <v>312</v>
      </c>
      <c r="K89" s="70" t="s">
        <v>12</v>
      </c>
      <c r="L89" s="70" t="s">
        <v>12</v>
      </c>
      <c r="M89" s="71" t="s">
        <v>97</v>
      </c>
    </row>
    <row r="90" spans="1:13">
      <c r="A90" s="64" t="s">
        <v>15</v>
      </c>
      <c r="B90" s="64" t="s">
        <v>240</v>
      </c>
      <c r="C90" s="65" t="s">
        <v>286</v>
      </c>
      <c r="D90" s="64" t="s">
        <v>287</v>
      </c>
      <c r="E90" s="64"/>
      <c r="F90" s="66">
        <v>16330337582</v>
      </c>
      <c r="G90" s="67">
        <f t="shared" si="1"/>
        <v>16.330337581999999</v>
      </c>
      <c r="H90" s="68" t="s">
        <v>262</v>
      </c>
      <c r="I90" s="69"/>
      <c r="J90" s="65"/>
      <c r="K90" s="64" t="s">
        <v>13</v>
      </c>
      <c r="L90" s="64" t="s">
        <v>13</v>
      </c>
      <c r="M90" s="65"/>
    </row>
    <row r="91" spans="1:13">
      <c r="A91" s="70" t="s">
        <v>14</v>
      </c>
      <c r="B91" s="70" t="s">
        <v>240</v>
      </c>
      <c r="C91" s="71" t="s">
        <v>286</v>
      </c>
      <c r="D91" s="70" t="s">
        <v>287</v>
      </c>
      <c r="E91" s="70"/>
      <c r="F91" s="72">
        <v>11071587960</v>
      </c>
      <c r="G91" s="73">
        <f t="shared" si="1"/>
        <v>11.07158796</v>
      </c>
      <c r="H91" s="74" t="s">
        <v>262</v>
      </c>
      <c r="I91" s="75"/>
      <c r="J91" s="71"/>
      <c r="K91" s="70" t="s">
        <v>13</v>
      </c>
      <c r="L91" s="70" t="s">
        <v>13</v>
      </c>
      <c r="M91" s="71"/>
    </row>
    <row r="92" spans="1:13">
      <c r="A92" s="64" t="s">
        <v>17</v>
      </c>
      <c r="B92" s="64" t="s">
        <v>240</v>
      </c>
      <c r="C92" s="65" t="s">
        <v>286</v>
      </c>
      <c r="D92" s="64" t="s">
        <v>287</v>
      </c>
      <c r="E92" s="64"/>
      <c r="F92" s="66">
        <v>5696021749</v>
      </c>
      <c r="G92" s="67">
        <f t="shared" si="1"/>
        <v>5.6960217489999998</v>
      </c>
      <c r="H92" s="68" t="s">
        <v>262</v>
      </c>
      <c r="I92" s="69"/>
      <c r="J92" s="65"/>
      <c r="K92" s="64" t="s">
        <v>13</v>
      </c>
      <c r="L92" s="64" t="s">
        <v>13</v>
      </c>
      <c r="M92" s="65"/>
    </row>
    <row r="93" spans="1:13">
      <c r="A93" s="70" t="s">
        <v>23</v>
      </c>
      <c r="B93" s="70" t="s">
        <v>241</v>
      </c>
      <c r="C93" s="71" t="s">
        <v>286</v>
      </c>
      <c r="D93" s="70" t="s">
        <v>287</v>
      </c>
      <c r="E93" s="70"/>
      <c r="F93" s="72">
        <v>3046103067.02284</v>
      </c>
      <c r="G93" s="73">
        <f t="shared" si="1"/>
        <v>3.0461030670228402</v>
      </c>
      <c r="H93" s="74" t="s">
        <v>262</v>
      </c>
      <c r="I93" s="75"/>
      <c r="J93" s="71"/>
      <c r="K93" s="70" t="s">
        <v>13</v>
      </c>
      <c r="L93" s="70" t="s">
        <v>13</v>
      </c>
      <c r="M93" s="71"/>
    </row>
    <row r="94" spans="1:13" ht="22.5">
      <c r="A94" s="64" t="s">
        <v>11</v>
      </c>
      <c r="B94" s="64" t="s">
        <v>240</v>
      </c>
      <c r="C94" s="65" t="s">
        <v>269</v>
      </c>
      <c r="D94" s="64" t="s">
        <v>223</v>
      </c>
      <c r="E94" s="64"/>
      <c r="F94" s="66">
        <v>9317058863</v>
      </c>
      <c r="G94" s="67">
        <f t="shared" si="1"/>
        <v>9.3170588629999997</v>
      </c>
      <c r="H94" s="68" t="s">
        <v>262</v>
      </c>
      <c r="I94" s="69"/>
      <c r="J94" s="65"/>
      <c r="K94" s="64" t="s">
        <v>12</v>
      </c>
      <c r="L94" s="64" t="s">
        <v>13</v>
      </c>
      <c r="M94" s="65"/>
    </row>
    <row r="95" spans="1:13">
      <c r="A95" s="70" t="s">
        <v>11</v>
      </c>
      <c r="B95" s="70" t="s">
        <v>240</v>
      </c>
      <c r="C95" s="71" t="s">
        <v>269</v>
      </c>
      <c r="D95" s="70" t="s">
        <v>224</v>
      </c>
      <c r="E95" s="70"/>
      <c r="F95" s="72">
        <v>228008192</v>
      </c>
      <c r="G95" s="73">
        <f t="shared" si="1"/>
        <v>0.228008192</v>
      </c>
      <c r="H95" s="74" t="s">
        <v>262</v>
      </c>
      <c r="I95" s="75"/>
      <c r="J95" s="71"/>
      <c r="K95" s="70" t="s">
        <v>13</v>
      </c>
      <c r="L95" s="70" t="s">
        <v>13</v>
      </c>
      <c r="M95" s="71"/>
    </row>
    <row r="96" spans="1:13">
      <c r="A96" s="64" t="s">
        <v>11</v>
      </c>
      <c r="B96" s="64" t="s">
        <v>240</v>
      </c>
      <c r="C96" s="65" t="s">
        <v>269</v>
      </c>
      <c r="D96" s="64" t="s">
        <v>227</v>
      </c>
      <c r="E96" s="64"/>
      <c r="F96" s="66">
        <v>1000000000</v>
      </c>
      <c r="G96" s="67">
        <f t="shared" si="1"/>
        <v>1</v>
      </c>
      <c r="H96" s="68" t="s">
        <v>262</v>
      </c>
      <c r="I96" s="69"/>
      <c r="J96" s="65"/>
      <c r="K96" s="64" t="s">
        <v>13</v>
      </c>
      <c r="L96" s="64" t="s">
        <v>13</v>
      </c>
      <c r="M96" s="65"/>
    </row>
    <row r="97" spans="1:13">
      <c r="A97" s="70" t="s">
        <v>11</v>
      </c>
      <c r="B97" s="70" t="s">
        <v>240</v>
      </c>
      <c r="C97" s="71" t="s">
        <v>269</v>
      </c>
      <c r="D97" s="70" t="s">
        <v>233</v>
      </c>
      <c r="E97" s="70"/>
      <c r="F97" s="72">
        <v>63246661</v>
      </c>
      <c r="G97" s="73">
        <f t="shared" si="1"/>
        <v>6.3246660999999996E-2</v>
      </c>
      <c r="H97" s="74" t="s">
        <v>262</v>
      </c>
      <c r="I97" s="75"/>
      <c r="J97" s="71"/>
      <c r="K97" s="70" t="s">
        <v>13</v>
      </c>
      <c r="L97" s="70" t="s">
        <v>13</v>
      </c>
      <c r="M97" s="71"/>
    </row>
    <row r="98" spans="1:13">
      <c r="A98" s="64" t="s">
        <v>11</v>
      </c>
      <c r="B98" s="64" t="s">
        <v>240</v>
      </c>
      <c r="C98" s="65" t="s">
        <v>269</v>
      </c>
      <c r="D98" s="64" t="s">
        <v>231</v>
      </c>
      <c r="E98" s="64"/>
      <c r="F98" s="66">
        <v>96633863</v>
      </c>
      <c r="G98" s="67">
        <f t="shared" si="1"/>
        <v>9.6633863E-2</v>
      </c>
      <c r="H98" s="68" t="s">
        <v>262</v>
      </c>
      <c r="I98" s="69"/>
      <c r="J98" s="65"/>
      <c r="K98" s="64" t="s">
        <v>13</v>
      </c>
      <c r="L98" s="64" t="s">
        <v>13</v>
      </c>
      <c r="M98" s="65"/>
    </row>
    <row r="99" spans="1:13">
      <c r="A99" s="70" t="s">
        <v>11</v>
      </c>
      <c r="B99" s="70" t="s">
        <v>240</v>
      </c>
      <c r="C99" s="71" t="s">
        <v>269</v>
      </c>
      <c r="D99" s="70" t="s">
        <v>229</v>
      </c>
      <c r="E99" s="70"/>
      <c r="F99" s="72">
        <v>2475000000</v>
      </c>
      <c r="G99" s="73">
        <f t="shared" si="1"/>
        <v>2.4750000000000001</v>
      </c>
      <c r="H99" s="74" t="s">
        <v>262</v>
      </c>
      <c r="I99" s="75"/>
      <c r="J99" s="71"/>
      <c r="K99" s="70" t="s">
        <v>13</v>
      </c>
      <c r="L99" s="70" t="s">
        <v>13</v>
      </c>
      <c r="M99" s="71"/>
    </row>
    <row r="100" spans="1:13" ht="22.5">
      <c r="A100" s="64" t="s">
        <v>21</v>
      </c>
      <c r="B100" s="64" t="s">
        <v>240</v>
      </c>
      <c r="C100" s="65" t="s">
        <v>269</v>
      </c>
      <c r="D100" s="64" t="s">
        <v>223</v>
      </c>
      <c r="E100" s="64"/>
      <c r="F100" s="66">
        <v>15374983682</v>
      </c>
      <c r="G100" s="67">
        <f t="shared" si="1"/>
        <v>15.374983682</v>
      </c>
      <c r="H100" s="68" t="s">
        <v>262</v>
      </c>
      <c r="I100" s="69"/>
      <c r="J100" s="65"/>
      <c r="K100" s="64" t="s">
        <v>12</v>
      </c>
      <c r="L100" s="64" t="s">
        <v>12</v>
      </c>
      <c r="M100" s="65" t="s">
        <v>4232</v>
      </c>
    </row>
    <row r="101" spans="1:13">
      <c r="A101" s="70" t="s">
        <v>21</v>
      </c>
      <c r="B101" s="70" t="s">
        <v>240</v>
      </c>
      <c r="C101" s="71" t="s">
        <v>269</v>
      </c>
      <c r="D101" s="70" t="s">
        <v>224</v>
      </c>
      <c r="E101" s="70"/>
      <c r="F101" s="72">
        <v>107891284</v>
      </c>
      <c r="G101" s="73">
        <f t="shared" si="1"/>
        <v>0.107891284</v>
      </c>
      <c r="H101" s="74" t="s">
        <v>262</v>
      </c>
      <c r="I101" s="75"/>
      <c r="J101" s="71"/>
      <c r="K101" s="70" t="s">
        <v>13</v>
      </c>
      <c r="L101" s="70" t="s">
        <v>12</v>
      </c>
      <c r="M101" s="71" t="s">
        <v>4232</v>
      </c>
    </row>
    <row r="102" spans="1:13">
      <c r="A102" s="64" t="s">
        <v>21</v>
      </c>
      <c r="B102" s="64" t="s">
        <v>240</v>
      </c>
      <c r="C102" s="65" t="s">
        <v>269</v>
      </c>
      <c r="D102" s="64" t="s">
        <v>233</v>
      </c>
      <c r="E102" s="64"/>
      <c r="F102" s="66">
        <v>880340</v>
      </c>
      <c r="G102" s="67">
        <f t="shared" si="1"/>
        <v>8.8033999999999996E-4</v>
      </c>
      <c r="H102" s="68" t="s">
        <v>262</v>
      </c>
      <c r="I102" s="69"/>
      <c r="J102" s="65"/>
      <c r="K102" s="64" t="s">
        <v>13</v>
      </c>
      <c r="L102" s="64" t="s">
        <v>12</v>
      </c>
      <c r="M102" s="65" t="s">
        <v>4232</v>
      </c>
    </row>
    <row r="103" spans="1:13">
      <c r="A103" s="70" t="s">
        <v>21</v>
      </c>
      <c r="B103" s="70" t="s">
        <v>240</v>
      </c>
      <c r="C103" s="71" t="s">
        <v>269</v>
      </c>
      <c r="D103" s="70" t="s">
        <v>231</v>
      </c>
      <c r="E103" s="70"/>
      <c r="F103" s="72">
        <v>1320511</v>
      </c>
      <c r="G103" s="73">
        <f t="shared" si="1"/>
        <v>1.3205109999999999E-3</v>
      </c>
      <c r="H103" s="74" t="s">
        <v>262</v>
      </c>
      <c r="I103" s="75"/>
      <c r="J103" s="71"/>
      <c r="K103" s="70" t="s">
        <v>13</v>
      </c>
      <c r="L103" s="70" t="s">
        <v>12</v>
      </c>
      <c r="M103" s="71" t="s">
        <v>4232</v>
      </c>
    </row>
    <row r="104" spans="1:13">
      <c r="A104" s="64" t="s">
        <v>892</v>
      </c>
      <c r="B104" s="64" t="s">
        <v>240</v>
      </c>
      <c r="C104" s="65" t="s">
        <v>269</v>
      </c>
      <c r="D104" s="64" t="s">
        <v>232</v>
      </c>
      <c r="E104" s="64"/>
      <c r="F104" s="66">
        <v>67910000</v>
      </c>
      <c r="G104" s="67">
        <f t="shared" si="1"/>
        <v>6.7909999999999998E-2</v>
      </c>
      <c r="H104" s="68" t="s">
        <v>262</v>
      </c>
      <c r="I104" s="69"/>
      <c r="J104" s="65"/>
      <c r="K104" s="64" t="s">
        <v>12</v>
      </c>
      <c r="L104" s="64" t="s">
        <v>12</v>
      </c>
      <c r="M104" s="65" t="s">
        <v>125</v>
      </c>
    </row>
    <row r="105" spans="1:13">
      <c r="A105" s="70" t="s">
        <v>892</v>
      </c>
      <c r="B105" s="70" t="s">
        <v>240</v>
      </c>
      <c r="C105" s="71" t="s">
        <v>269</v>
      </c>
      <c r="D105" s="70" t="s">
        <v>233</v>
      </c>
      <c r="E105" s="70"/>
      <c r="F105" s="72">
        <v>6378231</v>
      </c>
      <c r="G105" s="73">
        <f t="shared" si="1"/>
        <v>6.3782309999999998E-3</v>
      </c>
      <c r="H105" s="74" t="s">
        <v>262</v>
      </c>
      <c r="I105" s="75"/>
      <c r="J105" s="71"/>
      <c r="K105" s="70" t="s">
        <v>13</v>
      </c>
      <c r="L105" s="70" t="s">
        <v>12</v>
      </c>
      <c r="M105" s="71" t="s">
        <v>125</v>
      </c>
    </row>
    <row r="106" spans="1:13">
      <c r="A106" s="64" t="s">
        <v>892</v>
      </c>
      <c r="B106" s="64" t="s">
        <v>240</v>
      </c>
      <c r="C106" s="65" t="s">
        <v>269</v>
      </c>
      <c r="D106" s="64" t="s">
        <v>231</v>
      </c>
      <c r="E106" s="64"/>
      <c r="F106" s="66">
        <v>9576350</v>
      </c>
      <c r="G106" s="67">
        <f t="shared" si="1"/>
        <v>9.5763500000000008E-3</v>
      </c>
      <c r="H106" s="68" t="s">
        <v>262</v>
      </c>
      <c r="I106" s="69"/>
      <c r="J106" s="65"/>
      <c r="K106" s="64" t="s">
        <v>13</v>
      </c>
      <c r="L106" s="64" t="s">
        <v>12</v>
      </c>
      <c r="M106" s="65" t="s">
        <v>125</v>
      </c>
    </row>
    <row r="107" spans="1:13" ht="22.5">
      <c r="A107" s="70" t="s">
        <v>14</v>
      </c>
      <c r="B107" s="70" t="s">
        <v>240</v>
      </c>
      <c r="C107" s="71" t="s">
        <v>269</v>
      </c>
      <c r="D107" s="70" t="s">
        <v>223</v>
      </c>
      <c r="E107" s="70"/>
      <c r="F107" s="72">
        <v>600000000</v>
      </c>
      <c r="G107" s="73">
        <f t="shared" si="1"/>
        <v>0.6</v>
      </c>
      <c r="H107" s="74" t="s">
        <v>262</v>
      </c>
      <c r="I107" s="75"/>
      <c r="J107" s="71"/>
      <c r="K107" s="70" t="s">
        <v>12</v>
      </c>
      <c r="L107" s="70" t="s">
        <v>12</v>
      </c>
      <c r="M107" s="71" t="s">
        <v>289</v>
      </c>
    </row>
    <row r="108" spans="1:13" ht="22.5">
      <c r="A108" s="64" t="s">
        <v>14</v>
      </c>
      <c r="B108" s="64" t="s">
        <v>240</v>
      </c>
      <c r="C108" s="65" t="s">
        <v>269</v>
      </c>
      <c r="D108" s="64" t="s">
        <v>223</v>
      </c>
      <c r="E108" s="64"/>
      <c r="F108" s="66">
        <v>885142909</v>
      </c>
      <c r="G108" s="67">
        <f t="shared" si="1"/>
        <v>0.88514290900000003</v>
      </c>
      <c r="H108" s="68" t="s">
        <v>262</v>
      </c>
      <c r="I108" s="69"/>
      <c r="J108" s="65"/>
      <c r="K108" s="64" t="s">
        <v>12</v>
      </c>
      <c r="L108" s="64" t="s">
        <v>12</v>
      </c>
      <c r="M108" s="65" t="s">
        <v>289</v>
      </c>
    </row>
    <row r="109" spans="1:13" ht="22.5">
      <c r="A109" s="70" t="s">
        <v>14</v>
      </c>
      <c r="B109" s="70" t="s">
        <v>240</v>
      </c>
      <c r="C109" s="71" t="s">
        <v>269</v>
      </c>
      <c r="D109" s="70" t="s">
        <v>223</v>
      </c>
      <c r="E109" s="70"/>
      <c r="F109" s="72">
        <v>1109083866</v>
      </c>
      <c r="G109" s="73">
        <f t="shared" si="1"/>
        <v>1.109083866</v>
      </c>
      <c r="H109" s="74" t="s">
        <v>262</v>
      </c>
      <c r="I109" s="75"/>
      <c r="J109" s="71"/>
      <c r="K109" s="70" t="s">
        <v>12</v>
      </c>
      <c r="L109" s="70" t="s">
        <v>12</v>
      </c>
      <c r="M109" s="71" t="s">
        <v>289</v>
      </c>
    </row>
    <row r="110" spans="1:13" ht="22.5">
      <c r="A110" s="64" t="s">
        <v>14</v>
      </c>
      <c r="B110" s="64" t="s">
        <v>240</v>
      </c>
      <c r="C110" s="65" t="s">
        <v>269</v>
      </c>
      <c r="D110" s="64" t="s">
        <v>223</v>
      </c>
      <c r="E110" s="64"/>
      <c r="F110" s="66">
        <v>12999701802</v>
      </c>
      <c r="G110" s="67">
        <f t="shared" si="1"/>
        <v>12.999701802000001</v>
      </c>
      <c r="H110" s="68" t="s">
        <v>262</v>
      </c>
      <c r="I110" s="69"/>
      <c r="J110" s="65"/>
      <c r="K110" s="64" t="s">
        <v>12</v>
      </c>
      <c r="L110" s="64" t="s">
        <v>12</v>
      </c>
      <c r="M110" s="65" t="s">
        <v>94</v>
      </c>
    </row>
    <row r="111" spans="1:13" ht="22.5">
      <c r="A111" s="70" t="s">
        <v>14</v>
      </c>
      <c r="B111" s="70" t="s">
        <v>240</v>
      </c>
      <c r="C111" s="71" t="s">
        <v>269</v>
      </c>
      <c r="D111" s="70" t="s">
        <v>223</v>
      </c>
      <c r="E111" s="70"/>
      <c r="F111" s="72">
        <v>859794389</v>
      </c>
      <c r="G111" s="73">
        <f t="shared" si="1"/>
        <v>0.85979438900000005</v>
      </c>
      <c r="H111" s="74" t="s">
        <v>262</v>
      </c>
      <c r="I111" s="75"/>
      <c r="J111" s="71"/>
      <c r="K111" s="70" t="s">
        <v>12</v>
      </c>
      <c r="L111" s="70" t="s">
        <v>12</v>
      </c>
      <c r="M111" s="71" t="s">
        <v>289</v>
      </c>
    </row>
    <row r="112" spans="1:13" ht="22.5">
      <c r="A112" s="64" t="s">
        <v>14</v>
      </c>
      <c r="B112" s="64" t="s">
        <v>240</v>
      </c>
      <c r="C112" s="65" t="s">
        <v>269</v>
      </c>
      <c r="D112" s="64" t="s">
        <v>223</v>
      </c>
      <c r="E112" s="64"/>
      <c r="F112" s="66">
        <v>13512339095</v>
      </c>
      <c r="G112" s="67">
        <f t="shared" si="1"/>
        <v>13.512339095</v>
      </c>
      <c r="H112" s="68" t="s">
        <v>262</v>
      </c>
      <c r="I112" s="69"/>
      <c r="J112" s="65"/>
      <c r="K112" s="64" t="s">
        <v>12</v>
      </c>
      <c r="L112" s="64" t="s">
        <v>12</v>
      </c>
      <c r="M112" s="65" t="s">
        <v>94</v>
      </c>
    </row>
    <row r="113" spans="1:13" ht="22.5">
      <c r="A113" s="70" t="s">
        <v>14</v>
      </c>
      <c r="B113" s="70" t="s">
        <v>240</v>
      </c>
      <c r="C113" s="71" t="s">
        <v>269</v>
      </c>
      <c r="D113" s="70" t="s">
        <v>223</v>
      </c>
      <c r="E113" s="70"/>
      <c r="F113" s="72">
        <v>14029924156</v>
      </c>
      <c r="G113" s="73">
        <f t="shared" si="1"/>
        <v>14.029924156</v>
      </c>
      <c r="H113" s="74" t="s">
        <v>262</v>
      </c>
      <c r="I113" s="75"/>
      <c r="J113" s="71"/>
      <c r="K113" s="70" t="s">
        <v>12</v>
      </c>
      <c r="L113" s="70" t="s">
        <v>12</v>
      </c>
      <c r="M113" s="71" t="s">
        <v>94</v>
      </c>
    </row>
    <row r="114" spans="1:13">
      <c r="A114" s="64" t="s">
        <v>14</v>
      </c>
      <c r="B114" s="64" t="s">
        <v>240</v>
      </c>
      <c r="C114" s="65" t="s">
        <v>269</v>
      </c>
      <c r="D114" s="64" t="s">
        <v>232</v>
      </c>
      <c r="E114" s="64"/>
      <c r="F114" s="66">
        <v>9800000</v>
      </c>
      <c r="G114" s="67">
        <f t="shared" si="1"/>
        <v>9.7999999999999997E-3</v>
      </c>
      <c r="H114" s="68" t="s">
        <v>262</v>
      </c>
      <c r="I114" s="69"/>
      <c r="J114" s="65"/>
      <c r="K114" s="64" t="s">
        <v>12</v>
      </c>
      <c r="L114" s="64" t="s">
        <v>12</v>
      </c>
      <c r="M114" s="65" t="s">
        <v>802</v>
      </c>
    </row>
    <row r="115" spans="1:13">
      <c r="A115" s="70" t="s">
        <v>14</v>
      </c>
      <c r="B115" s="70" t="s">
        <v>240</v>
      </c>
      <c r="C115" s="71" t="s">
        <v>269</v>
      </c>
      <c r="D115" s="70" t="s">
        <v>232</v>
      </c>
      <c r="E115" s="70"/>
      <c r="F115" s="72">
        <v>6000000</v>
      </c>
      <c r="G115" s="73">
        <f t="shared" si="1"/>
        <v>6.0000000000000001E-3</v>
      </c>
      <c r="H115" s="74" t="s">
        <v>262</v>
      </c>
      <c r="I115" s="75"/>
      <c r="J115" s="71"/>
      <c r="K115" s="70" t="s">
        <v>12</v>
      </c>
      <c r="L115" s="70" t="s">
        <v>12</v>
      </c>
      <c r="M115" s="71" t="s">
        <v>803</v>
      </c>
    </row>
    <row r="116" spans="1:13">
      <c r="A116" s="64" t="s">
        <v>14</v>
      </c>
      <c r="B116" s="64" t="s">
        <v>240</v>
      </c>
      <c r="C116" s="65" t="s">
        <v>269</v>
      </c>
      <c r="D116" s="64" t="s">
        <v>232</v>
      </c>
      <c r="E116" s="64"/>
      <c r="F116" s="66">
        <v>6000000</v>
      </c>
      <c r="G116" s="67">
        <f t="shared" si="1"/>
        <v>6.0000000000000001E-3</v>
      </c>
      <c r="H116" s="68" t="s">
        <v>262</v>
      </c>
      <c r="I116" s="69"/>
      <c r="J116" s="65"/>
      <c r="K116" s="64" t="s">
        <v>12</v>
      </c>
      <c r="L116" s="64" t="s">
        <v>12</v>
      </c>
      <c r="M116" s="65" t="s">
        <v>804</v>
      </c>
    </row>
    <row r="117" spans="1:13">
      <c r="A117" s="70" t="s">
        <v>14</v>
      </c>
      <c r="B117" s="70" t="s">
        <v>240</v>
      </c>
      <c r="C117" s="71" t="s">
        <v>269</v>
      </c>
      <c r="D117" s="70" t="s">
        <v>232</v>
      </c>
      <c r="E117" s="70"/>
      <c r="F117" s="72">
        <v>6000000</v>
      </c>
      <c r="G117" s="73">
        <f t="shared" si="1"/>
        <v>6.0000000000000001E-3</v>
      </c>
      <c r="H117" s="74" t="s">
        <v>262</v>
      </c>
      <c r="I117" s="75"/>
      <c r="J117" s="71"/>
      <c r="K117" s="70" t="s">
        <v>12</v>
      </c>
      <c r="L117" s="70" t="s">
        <v>12</v>
      </c>
      <c r="M117" s="71" t="s">
        <v>805</v>
      </c>
    </row>
    <row r="118" spans="1:13">
      <c r="A118" s="64" t="s">
        <v>14</v>
      </c>
      <c r="B118" s="64" t="s">
        <v>240</v>
      </c>
      <c r="C118" s="65" t="s">
        <v>269</v>
      </c>
      <c r="D118" s="64" t="s">
        <v>224</v>
      </c>
      <c r="E118" s="64"/>
      <c r="F118" s="66">
        <v>1513698379</v>
      </c>
      <c r="G118" s="67">
        <f t="shared" si="1"/>
        <v>1.513698379</v>
      </c>
      <c r="H118" s="68" t="s">
        <v>262</v>
      </c>
      <c r="I118" s="69"/>
      <c r="J118" s="65"/>
      <c r="K118" s="64" t="s">
        <v>13</v>
      </c>
      <c r="L118" s="64" t="s">
        <v>12</v>
      </c>
      <c r="M118" s="65" t="s">
        <v>94</v>
      </c>
    </row>
    <row r="119" spans="1:13">
      <c r="A119" s="70" t="s">
        <v>14</v>
      </c>
      <c r="B119" s="70" t="s">
        <v>240</v>
      </c>
      <c r="C119" s="71" t="s">
        <v>269</v>
      </c>
      <c r="D119" s="70" t="s">
        <v>227</v>
      </c>
      <c r="E119" s="70"/>
      <c r="F119" s="72">
        <v>374558201</v>
      </c>
      <c r="G119" s="73">
        <f t="shared" si="1"/>
        <v>0.37455820099999998</v>
      </c>
      <c r="H119" s="74" t="s">
        <v>262</v>
      </c>
      <c r="I119" s="75"/>
      <c r="J119" s="71"/>
      <c r="K119" s="70" t="s">
        <v>13</v>
      </c>
      <c r="L119" s="70" t="s">
        <v>12</v>
      </c>
      <c r="M119" s="71" t="s">
        <v>94</v>
      </c>
    </row>
    <row r="120" spans="1:13">
      <c r="A120" s="64" t="s">
        <v>14</v>
      </c>
      <c r="B120" s="64" t="s">
        <v>240</v>
      </c>
      <c r="C120" s="65" t="s">
        <v>269</v>
      </c>
      <c r="D120" s="64" t="s">
        <v>233</v>
      </c>
      <c r="E120" s="64"/>
      <c r="F120" s="66">
        <v>90883419</v>
      </c>
      <c r="G120" s="67">
        <f t="shared" si="1"/>
        <v>9.0883418999999993E-2</v>
      </c>
      <c r="H120" s="68" t="s">
        <v>262</v>
      </c>
      <c r="I120" s="69"/>
      <c r="J120" s="65"/>
      <c r="K120" s="64" t="s">
        <v>13</v>
      </c>
      <c r="L120" s="64" t="s">
        <v>12</v>
      </c>
      <c r="M120" s="65" t="s">
        <v>94</v>
      </c>
    </row>
    <row r="121" spans="1:13">
      <c r="A121" s="70" t="s">
        <v>14</v>
      </c>
      <c r="B121" s="70" t="s">
        <v>240</v>
      </c>
      <c r="C121" s="71" t="s">
        <v>269</v>
      </c>
      <c r="D121" s="70" t="s">
        <v>231</v>
      </c>
      <c r="E121" s="70"/>
      <c r="F121" s="72">
        <v>135408770</v>
      </c>
      <c r="G121" s="73">
        <f t="shared" si="1"/>
        <v>0.13540877000000001</v>
      </c>
      <c r="H121" s="74" t="s">
        <v>262</v>
      </c>
      <c r="I121" s="75"/>
      <c r="J121" s="71"/>
      <c r="K121" s="70" t="s">
        <v>13</v>
      </c>
      <c r="L121" s="70" t="s">
        <v>12</v>
      </c>
      <c r="M121" s="71" t="s">
        <v>94</v>
      </c>
    </row>
    <row r="122" spans="1:13">
      <c r="A122" s="64" t="s">
        <v>14</v>
      </c>
      <c r="B122" s="64" t="s">
        <v>240</v>
      </c>
      <c r="C122" s="65" t="s">
        <v>269</v>
      </c>
      <c r="D122" s="64" t="s">
        <v>229</v>
      </c>
      <c r="E122" s="64"/>
      <c r="F122" s="66">
        <v>7331923</v>
      </c>
      <c r="G122" s="67">
        <f t="shared" si="1"/>
        <v>7.3319229999999997E-3</v>
      </c>
      <c r="H122" s="68" t="s">
        <v>262</v>
      </c>
      <c r="I122" s="69"/>
      <c r="J122" s="65"/>
      <c r="K122" s="64" t="s">
        <v>13</v>
      </c>
      <c r="L122" s="64" t="s">
        <v>12</v>
      </c>
      <c r="M122" s="65" t="s">
        <v>94</v>
      </c>
    </row>
    <row r="123" spans="1:13">
      <c r="A123" s="70" t="s">
        <v>17</v>
      </c>
      <c r="B123" s="70" t="s">
        <v>240</v>
      </c>
      <c r="C123" s="71" t="s">
        <v>269</v>
      </c>
      <c r="D123" s="70" t="s">
        <v>224</v>
      </c>
      <c r="E123" s="70"/>
      <c r="F123" s="72">
        <v>53934076758</v>
      </c>
      <c r="G123" s="73">
        <f t="shared" si="1"/>
        <v>53.934076758000003</v>
      </c>
      <c r="H123" s="74" t="s">
        <v>262</v>
      </c>
      <c r="I123" s="75"/>
      <c r="J123" s="71"/>
      <c r="K123" s="70" t="s">
        <v>13</v>
      </c>
      <c r="L123" s="70" t="s">
        <v>13</v>
      </c>
      <c r="M123" s="71"/>
    </row>
    <row r="124" spans="1:13">
      <c r="A124" s="64" t="s">
        <v>17</v>
      </c>
      <c r="B124" s="64" t="s">
        <v>240</v>
      </c>
      <c r="C124" s="65" t="s">
        <v>269</v>
      </c>
      <c r="D124" s="64" t="s">
        <v>232</v>
      </c>
      <c r="E124" s="64"/>
      <c r="F124" s="66">
        <v>53900000</v>
      </c>
      <c r="G124" s="67">
        <f t="shared" si="1"/>
        <v>5.3900000000000003E-2</v>
      </c>
      <c r="H124" s="68" t="s">
        <v>262</v>
      </c>
      <c r="I124" s="69"/>
      <c r="J124" s="65"/>
      <c r="K124" s="64" t="s">
        <v>12</v>
      </c>
      <c r="L124" s="64" t="s">
        <v>12</v>
      </c>
      <c r="M124" s="65" t="s">
        <v>292</v>
      </c>
    </row>
    <row r="125" spans="1:13">
      <c r="A125" s="70" t="s">
        <v>17</v>
      </c>
      <c r="B125" s="70" t="s">
        <v>240</v>
      </c>
      <c r="C125" s="71" t="s">
        <v>269</v>
      </c>
      <c r="D125" s="70" t="s">
        <v>232</v>
      </c>
      <c r="E125" s="70"/>
      <c r="F125" s="72">
        <v>65750000</v>
      </c>
      <c r="G125" s="73">
        <f t="shared" si="1"/>
        <v>6.5750000000000003E-2</v>
      </c>
      <c r="H125" s="74" t="s">
        <v>262</v>
      </c>
      <c r="I125" s="75"/>
      <c r="J125" s="71"/>
      <c r="K125" s="70" t="s">
        <v>12</v>
      </c>
      <c r="L125" s="70" t="s">
        <v>12</v>
      </c>
      <c r="M125" s="71" t="s">
        <v>118</v>
      </c>
    </row>
    <row r="126" spans="1:13">
      <c r="A126" s="64" t="s">
        <v>17</v>
      </c>
      <c r="B126" s="64" t="s">
        <v>240</v>
      </c>
      <c r="C126" s="65" t="s">
        <v>269</v>
      </c>
      <c r="D126" s="64" t="s">
        <v>232</v>
      </c>
      <c r="E126" s="64"/>
      <c r="F126" s="66">
        <v>13713000</v>
      </c>
      <c r="G126" s="67">
        <f t="shared" si="1"/>
        <v>1.3712999999999999E-2</v>
      </c>
      <c r="H126" s="68" t="s">
        <v>262</v>
      </c>
      <c r="I126" s="69"/>
      <c r="J126" s="65"/>
      <c r="K126" s="64" t="s">
        <v>12</v>
      </c>
      <c r="L126" s="64" t="s">
        <v>12</v>
      </c>
      <c r="M126" s="65" t="s">
        <v>293</v>
      </c>
    </row>
    <row r="127" spans="1:13">
      <c r="A127" s="70" t="s">
        <v>17</v>
      </c>
      <c r="B127" s="70" t="s">
        <v>240</v>
      </c>
      <c r="C127" s="71" t="s">
        <v>269</v>
      </c>
      <c r="D127" s="70" t="s">
        <v>232</v>
      </c>
      <c r="E127" s="70"/>
      <c r="F127" s="72">
        <v>21500000</v>
      </c>
      <c r="G127" s="73">
        <f t="shared" si="1"/>
        <v>2.1499999999999998E-2</v>
      </c>
      <c r="H127" s="74" t="s">
        <v>262</v>
      </c>
      <c r="I127" s="75"/>
      <c r="J127" s="71"/>
      <c r="K127" s="70" t="s">
        <v>12</v>
      </c>
      <c r="L127" s="70" t="s">
        <v>12</v>
      </c>
      <c r="M127" s="71" t="s">
        <v>97</v>
      </c>
    </row>
    <row r="128" spans="1:13" ht="22.5">
      <c r="A128" s="64" t="s">
        <v>17</v>
      </c>
      <c r="B128" s="64" t="s">
        <v>240</v>
      </c>
      <c r="C128" s="65" t="s">
        <v>269</v>
      </c>
      <c r="D128" s="64" t="s">
        <v>223</v>
      </c>
      <c r="E128" s="64"/>
      <c r="F128" s="66">
        <v>7110471838</v>
      </c>
      <c r="G128" s="67">
        <f t="shared" si="1"/>
        <v>7.1104718379999996</v>
      </c>
      <c r="H128" s="68" t="s">
        <v>262</v>
      </c>
      <c r="I128" s="69"/>
      <c r="J128" s="65"/>
      <c r="K128" s="64" t="s">
        <v>12</v>
      </c>
      <c r="L128" s="64" t="s">
        <v>12</v>
      </c>
      <c r="M128" s="65" t="s">
        <v>118</v>
      </c>
    </row>
    <row r="129" spans="1:13" ht="22.5">
      <c r="A129" s="70" t="s">
        <v>17</v>
      </c>
      <c r="B129" s="70" t="s">
        <v>240</v>
      </c>
      <c r="C129" s="71" t="s">
        <v>269</v>
      </c>
      <c r="D129" s="70" t="s">
        <v>223</v>
      </c>
      <c r="E129" s="70"/>
      <c r="F129" s="72">
        <v>1305804729</v>
      </c>
      <c r="G129" s="73">
        <f t="shared" si="1"/>
        <v>1.3058047290000001</v>
      </c>
      <c r="H129" s="74" t="s">
        <v>262</v>
      </c>
      <c r="I129" s="75"/>
      <c r="J129" s="71"/>
      <c r="K129" s="70" t="s">
        <v>12</v>
      </c>
      <c r="L129" s="70" t="s">
        <v>12</v>
      </c>
      <c r="M129" s="71" t="s">
        <v>293</v>
      </c>
    </row>
    <row r="130" spans="1:13" ht="22.5">
      <c r="A130" s="64" t="s">
        <v>17</v>
      </c>
      <c r="B130" s="64" t="s">
        <v>240</v>
      </c>
      <c r="C130" s="65" t="s">
        <v>269</v>
      </c>
      <c r="D130" s="64" t="s">
        <v>223</v>
      </c>
      <c r="E130" s="64"/>
      <c r="F130" s="66">
        <v>623262794</v>
      </c>
      <c r="G130" s="67">
        <f t="shared" si="1"/>
        <v>0.62326279399999995</v>
      </c>
      <c r="H130" s="68" t="s">
        <v>262</v>
      </c>
      <c r="I130" s="69"/>
      <c r="J130" s="65"/>
      <c r="K130" s="64" t="s">
        <v>12</v>
      </c>
      <c r="L130" s="64" t="s">
        <v>12</v>
      </c>
      <c r="M130" s="65" t="s">
        <v>292</v>
      </c>
    </row>
    <row r="131" spans="1:13" ht="22.5">
      <c r="A131" s="70" t="s">
        <v>17</v>
      </c>
      <c r="B131" s="70" t="s">
        <v>240</v>
      </c>
      <c r="C131" s="71" t="s">
        <v>269</v>
      </c>
      <c r="D131" s="70" t="s">
        <v>223</v>
      </c>
      <c r="E131" s="70"/>
      <c r="F131" s="72">
        <v>1689668146</v>
      </c>
      <c r="G131" s="73">
        <f t="shared" si="1"/>
        <v>1.689668146</v>
      </c>
      <c r="H131" s="74" t="s">
        <v>262</v>
      </c>
      <c r="I131" s="75"/>
      <c r="J131" s="71"/>
      <c r="K131" s="70" t="s">
        <v>12</v>
      </c>
      <c r="L131" s="70" t="s">
        <v>12</v>
      </c>
      <c r="M131" s="71" t="s">
        <v>293</v>
      </c>
    </row>
    <row r="132" spans="1:13" ht="22.5">
      <c r="A132" s="64" t="s">
        <v>17</v>
      </c>
      <c r="B132" s="64" t="s">
        <v>240</v>
      </c>
      <c r="C132" s="65" t="s">
        <v>269</v>
      </c>
      <c r="D132" s="64" t="s">
        <v>223</v>
      </c>
      <c r="E132" s="64"/>
      <c r="F132" s="66">
        <v>13665677025</v>
      </c>
      <c r="G132" s="67">
        <f t="shared" si="1"/>
        <v>13.665677025000001</v>
      </c>
      <c r="H132" s="68" t="s">
        <v>262</v>
      </c>
      <c r="I132" s="69"/>
      <c r="J132" s="65"/>
      <c r="K132" s="64" t="s">
        <v>12</v>
      </c>
      <c r="L132" s="64" t="s">
        <v>12</v>
      </c>
      <c r="M132" s="65" t="s">
        <v>118</v>
      </c>
    </row>
    <row r="133" spans="1:13" ht="22.5">
      <c r="A133" s="70" t="s">
        <v>17</v>
      </c>
      <c r="B133" s="70" t="s">
        <v>240</v>
      </c>
      <c r="C133" s="71" t="s">
        <v>269</v>
      </c>
      <c r="D133" s="70" t="s">
        <v>223</v>
      </c>
      <c r="E133" s="70"/>
      <c r="F133" s="72">
        <v>670763370</v>
      </c>
      <c r="G133" s="73">
        <f t="shared" si="1"/>
        <v>0.67076336999999997</v>
      </c>
      <c r="H133" s="74" t="s">
        <v>262</v>
      </c>
      <c r="I133" s="75"/>
      <c r="J133" s="71"/>
      <c r="K133" s="70" t="s">
        <v>12</v>
      </c>
      <c r="L133" s="70" t="s">
        <v>12</v>
      </c>
      <c r="M133" s="71" t="s">
        <v>292</v>
      </c>
    </row>
    <row r="134" spans="1:13" ht="22.5">
      <c r="A134" s="64" t="s">
        <v>17</v>
      </c>
      <c r="B134" s="64" t="s">
        <v>240</v>
      </c>
      <c r="C134" s="65" t="s">
        <v>269</v>
      </c>
      <c r="D134" s="64" t="s">
        <v>223</v>
      </c>
      <c r="E134" s="64"/>
      <c r="F134" s="66">
        <v>25649789765</v>
      </c>
      <c r="G134" s="67">
        <f t="shared" si="1"/>
        <v>25.649789765000001</v>
      </c>
      <c r="H134" s="68" t="s">
        <v>262</v>
      </c>
      <c r="I134" s="69"/>
      <c r="J134" s="65"/>
      <c r="K134" s="64" t="s">
        <v>12</v>
      </c>
      <c r="L134" s="64" t="s">
        <v>12</v>
      </c>
      <c r="M134" s="65" t="s">
        <v>118</v>
      </c>
    </row>
    <row r="135" spans="1:13" ht="22.5">
      <c r="A135" s="70" t="s">
        <v>17</v>
      </c>
      <c r="B135" s="70" t="s">
        <v>240</v>
      </c>
      <c r="C135" s="71" t="s">
        <v>269</v>
      </c>
      <c r="D135" s="70" t="s">
        <v>223</v>
      </c>
      <c r="E135" s="70"/>
      <c r="F135" s="72">
        <v>2000000</v>
      </c>
      <c r="G135" s="73">
        <f t="shared" si="1"/>
        <v>2E-3</v>
      </c>
      <c r="H135" s="74" t="s">
        <v>262</v>
      </c>
      <c r="I135" s="75"/>
      <c r="J135" s="71"/>
      <c r="K135" s="70" t="s">
        <v>12</v>
      </c>
      <c r="L135" s="70" t="s">
        <v>12</v>
      </c>
      <c r="M135" s="71" t="s">
        <v>292</v>
      </c>
    </row>
    <row r="136" spans="1:13" ht="22.5">
      <c r="A136" s="64" t="s">
        <v>17</v>
      </c>
      <c r="B136" s="64" t="s">
        <v>240</v>
      </c>
      <c r="C136" s="65" t="s">
        <v>269</v>
      </c>
      <c r="D136" s="64" t="s">
        <v>223</v>
      </c>
      <c r="E136" s="64"/>
      <c r="F136" s="66">
        <v>2070443362</v>
      </c>
      <c r="G136" s="67">
        <f t="shared" si="1"/>
        <v>2.0704433619999998</v>
      </c>
      <c r="H136" s="68" t="s">
        <v>262</v>
      </c>
      <c r="I136" s="69"/>
      <c r="J136" s="65"/>
      <c r="K136" s="64" t="s">
        <v>12</v>
      </c>
      <c r="L136" s="64" t="s">
        <v>12</v>
      </c>
      <c r="M136" s="65" t="s">
        <v>293</v>
      </c>
    </row>
    <row r="137" spans="1:13" ht="22.5">
      <c r="A137" s="70" t="s">
        <v>17</v>
      </c>
      <c r="B137" s="70" t="s">
        <v>240</v>
      </c>
      <c r="C137" s="71" t="s">
        <v>269</v>
      </c>
      <c r="D137" s="70" t="s">
        <v>223</v>
      </c>
      <c r="E137" s="70"/>
      <c r="F137" s="72">
        <v>700584153</v>
      </c>
      <c r="G137" s="73">
        <f t="shared" si="1"/>
        <v>0.70058415299999999</v>
      </c>
      <c r="H137" s="74" t="s">
        <v>262</v>
      </c>
      <c r="I137" s="75"/>
      <c r="J137" s="71"/>
      <c r="K137" s="70" t="s">
        <v>12</v>
      </c>
      <c r="L137" s="70" t="s">
        <v>12</v>
      </c>
      <c r="M137" s="71" t="s">
        <v>292</v>
      </c>
    </row>
    <row r="138" spans="1:13" ht="22.5">
      <c r="A138" s="64" t="s">
        <v>17</v>
      </c>
      <c r="B138" s="64" t="s">
        <v>240</v>
      </c>
      <c r="C138" s="65" t="s">
        <v>269</v>
      </c>
      <c r="D138" s="64" t="s">
        <v>223</v>
      </c>
      <c r="E138" s="64"/>
      <c r="F138" s="66">
        <v>1488529846</v>
      </c>
      <c r="G138" s="67">
        <f t="shared" si="1"/>
        <v>1.488529846</v>
      </c>
      <c r="H138" s="68" t="s">
        <v>262</v>
      </c>
      <c r="I138" s="69"/>
      <c r="J138" s="65"/>
      <c r="K138" s="64" t="s">
        <v>12</v>
      </c>
      <c r="L138" s="64" t="s">
        <v>12</v>
      </c>
      <c r="M138" s="65" t="s">
        <v>293</v>
      </c>
    </row>
    <row r="139" spans="1:13" ht="22.5">
      <c r="A139" s="70" t="s">
        <v>17</v>
      </c>
      <c r="B139" s="70" t="s">
        <v>240</v>
      </c>
      <c r="C139" s="71" t="s">
        <v>269</v>
      </c>
      <c r="D139" s="70" t="s">
        <v>223</v>
      </c>
      <c r="E139" s="70"/>
      <c r="F139" s="72">
        <v>14751495431</v>
      </c>
      <c r="G139" s="73">
        <f t="shared" si="1"/>
        <v>14.751495431</v>
      </c>
      <c r="H139" s="74" t="s">
        <v>262</v>
      </c>
      <c r="I139" s="75"/>
      <c r="J139" s="71"/>
      <c r="K139" s="70" t="s">
        <v>12</v>
      </c>
      <c r="L139" s="70" t="s">
        <v>12</v>
      </c>
      <c r="M139" s="71" t="s">
        <v>118</v>
      </c>
    </row>
    <row r="140" spans="1:13">
      <c r="A140" s="64" t="s">
        <v>17</v>
      </c>
      <c r="B140" s="64" t="s">
        <v>240</v>
      </c>
      <c r="C140" s="65" t="s">
        <v>269</v>
      </c>
      <c r="D140" s="64" t="s">
        <v>4239</v>
      </c>
      <c r="E140" s="64"/>
      <c r="F140" s="66">
        <v>2500000</v>
      </c>
      <c r="G140" s="67">
        <v>2.5000000000000001E-3</v>
      </c>
      <c r="H140" s="68" t="s">
        <v>262</v>
      </c>
      <c r="I140" s="69"/>
      <c r="J140" s="65"/>
      <c r="K140" s="64" t="s">
        <v>13</v>
      </c>
      <c r="L140" s="64" t="s">
        <v>13</v>
      </c>
      <c r="M140" s="65"/>
    </row>
    <row r="141" spans="1:13">
      <c r="A141" s="70" t="s">
        <v>17</v>
      </c>
      <c r="B141" s="70" t="s">
        <v>240</v>
      </c>
      <c r="C141" s="71" t="s">
        <v>269</v>
      </c>
      <c r="D141" s="70" t="s">
        <v>229</v>
      </c>
      <c r="E141" s="70"/>
      <c r="F141" s="72">
        <v>1251394</v>
      </c>
      <c r="G141" s="73">
        <v>1.2513940000000001E-3</v>
      </c>
      <c r="H141" s="74" t="s">
        <v>262</v>
      </c>
      <c r="I141" s="75"/>
      <c r="J141" s="71"/>
      <c r="K141" s="70" t="s">
        <v>13</v>
      </c>
      <c r="L141" s="70" t="s">
        <v>13</v>
      </c>
      <c r="M141" s="71"/>
    </row>
    <row r="142" spans="1:13">
      <c r="A142" s="64" t="s">
        <v>15</v>
      </c>
      <c r="B142" s="64" t="s">
        <v>240</v>
      </c>
      <c r="C142" s="65" t="s">
        <v>269</v>
      </c>
      <c r="D142" s="64" t="s">
        <v>224</v>
      </c>
      <c r="E142" s="64"/>
      <c r="F142" s="66">
        <v>7926642601</v>
      </c>
      <c r="G142" s="67">
        <f t="shared" ref="G142:G144" si="2">+F142/1000000000</f>
        <v>7.9266426010000002</v>
      </c>
      <c r="H142" s="68" t="s">
        <v>262</v>
      </c>
      <c r="I142" s="69"/>
      <c r="J142" s="65"/>
      <c r="K142" s="64" t="s">
        <v>13</v>
      </c>
      <c r="L142" s="64" t="s">
        <v>13</v>
      </c>
      <c r="M142" s="65"/>
    </row>
    <row r="143" spans="1:13">
      <c r="A143" s="70" t="s">
        <v>15</v>
      </c>
      <c r="B143" s="70" t="s">
        <v>240</v>
      </c>
      <c r="C143" s="71" t="s">
        <v>269</v>
      </c>
      <c r="D143" s="70" t="s">
        <v>233</v>
      </c>
      <c r="E143" s="70"/>
      <c r="F143" s="72">
        <v>123284583</v>
      </c>
      <c r="G143" s="73">
        <f t="shared" si="2"/>
        <v>0.123284583</v>
      </c>
      <c r="H143" s="74" t="s">
        <v>262</v>
      </c>
      <c r="I143" s="75"/>
      <c r="J143" s="71"/>
      <c r="K143" s="70" t="s">
        <v>13</v>
      </c>
      <c r="L143" s="70" t="s">
        <v>13</v>
      </c>
      <c r="M143" s="71"/>
    </row>
    <row r="144" spans="1:13">
      <c r="A144" s="64" t="s">
        <v>15</v>
      </c>
      <c r="B144" s="64" t="s">
        <v>240</v>
      </c>
      <c r="C144" s="65" t="s">
        <v>269</v>
      </c>
      <c r="D144" s="64" t="s">
        <v>231</v>
      </c>
      <c r="E144" s="64"/>
      <c r="F144" s="66">
        <v>184926770</v>
      </c>
      <c r="G144" s="67">
        <f t="shared" si="2"/>
        <v>0.18492676999999999</v>
      </c>
      <c r="H144" s="68" t="s">
        <v>262</v>
      </c>
      <c r="I144" s="69"/>
      <c r="J144" s="65"/>
      <c r="K144" s="64" t="s">
        <v>13</v>
      </c>
      <c r="L144" s="64" t="s">
        <v>13</v>
      </c>
      <c r="M144" s="65"/>
    </row>
    <row r="145" spans="1:13">
      <c r="A145" s="70" t="s">
        <v>15</v>
      </c>
      <c r="B145" s="70" t="s">
        <v>240</v>
      </c>
      <c r="C145" s="71" t="s">
        <v>269</v>
      </c>
      <c r="D145" s="70" t="s">
        <v>232</v>
      </c>
      <c r="E145" s="70"/>
      <c r="F145" s="72">
        <v>86404000</v>
      </c>
      <c r="G145" s="73">
        <f t="shared" si="1"/>
        <v>8.6403999999999995E-2</v>
      </c>
      <c r="H145" s="74" t="s">
        <v>262</v>
      </c>
      <c r="I145" s="75"/>
      <c r="J145" s="71"/>
      <c r="K145" s="70" t="s">
        <v>12</v>
      </c>
      <c r="L145" s="70" t="s">
        <v>12</v>
      </c>
      <c r="M145" s="71" t="s">
        <v>4240</v>
      </c>
    </row>
    <row r="146" spans="1:13">
      <c r="A146" s="64" t="s">
        <v>15</v>
      </c>
      <c r="B146" s="64" t="s">
        <v>240</v>
      </c>
      <c r="C146" s="65" t="s">
        <v>269</v>
      </c>
      <c r="D146" s="64" t="s">
        <v>232</v>
      </c>
      <c r="E146" s="64"/>
      <c r="F146" s="66">
        <v>861125</v>
      </c>
      <c r="G146" s="67">
        <f t="shared" si="1"/>
        <v>8.6112500000000002E-4</v>
      </c>
      <c r="H146" s="68" t="s">
        <v>262</v>
      </c>
      <c r="I146" s="69"/>
      <c r="J146" s="65"/>
      <c r="K146" s="64" t="s">
        <v>12</v>
      </c>
      <c r="L146" s="64" t="s">
        <v>12</v>
      </c>
      <c r="M146" s="65" t="s">
        <v>342</v>
      </c>
    </row>
    <row r="147" spans="1:13">
      <c r="A147" s="70" t="s">
        <v>15</v>
      </c>
      <c r="B147" s="70" t="s">
        <v>240</v>
      </c>
      <c r="C147" s="71" t="s">
        <v>269</v>
      </c>
      <c r="D147" s="70" t="s">
        <v>232</v>
      </c>
      <c r="E147" s="70"/>
      <c r="F147" s="72">
        <v>7031000</v>
      </c>
      <c r="G147" s="73">
        <f t="shared" ref="G147:G159" si="3">+F147/1000000000</f>
        <v>7.0309999999999999E-3</v>
      </c>
      <c r="H147" s="74" t="s">
        <v>262</v>
      </c>
      <c r="I147" s="75"/>
      <c r="J147" s="71"/>
      <c r="K147" s="70" t="s">
        <v>12</v>
      </c>
      <c r="L147" s="70" t="s">
        <v>12</v>
      </c>
      <c r="M147" s="71" t="s">
        <v>4232</v>
      </c>
    </row>
    <row r="148" spans="1:13">
      <c r="A148" s="64" t="s">
        <v>15</v>
      </c>
      <c r="B148" s="64" t="s">
        <v>240</v>
      </c>
      <c r="C148" s="65" t="s">
        <v>269</v>
      </c>
      <c r="D148" s="64" t="s">
        <v>232</v>
      </c>
      <c r="E148" s="64"/>
      <c r="F148" s="66">
        <v>6000000</v>
      </c>
      <c r="G148" s="67">
        <f t="shared" si="3"/>
        <v>6.0000000000000001E-3</v>
      </c>
      <c r="H148" s="68" t="s">
        <v>262</v>
      </c>
      <c r="I148" s="69"/>
      <c r="J148" s="65"/>
      <c r="K148" s="64" t="s">
        <v>12</v>
      </c>
      <c r="L148" s="64" t="s">
        <v>12</v>
      </c>
      <c r="M148" s="65" t="s">
        <v>289</v>
      </c>
    </row>
    <row r="149" spans="1:13" ht="22.5">
      <c r="A149" s="70" t="s">
        <v>15</v>
      </c>
      <c r="B149" s="70" t="s">
        <v>240</v>
      </c>
      <c r="C149" s="71" t="s">
        <v>269</v>
      </c>
      <c r="D149" s="70" t="s">
        <v>223</v>
      </c>
      <c r="E149" s="70"/>
      <c r="F149" s="72">
        <v>232557204</v>
      </c>
      <c r="G149" s="73">
        <f t="shared" si="3"/>
        <v>0.23255720399999999</v>
      </c>
      <c r="H149" s="74" t="s">
        <v>262</v>
      </c>
      <c r="I149" s="75"/>
      <c r="J149" s="71"/>
      <c r="K149" s="70" t="s">
        <v>12</v>
      </c>
      <c r="L149" s="70" t="s">
        <v>12</v>
      </c>
      <c r="M149" s="71" t="s">
        <v>289</v>
      </c>
    </row>
    <row r="150" spans="1:13" ht="22.5">
      <c r="A150" s="64" t="s">
        <v>15</v>
      </c>
      <c r="B150" s="64" t="s">
        <v>240</v>
      </c>
      <c r="C150" s="65" t="s">
        <v>269</v>
      </c>
      <c r="D150" s="64" t="s">
        <v>223</v>
      </c>
      <c r="E150" s="64"/>
      <c r="F150" s="66">
        <v>1705251134</v>
      </c>
      <c r="G150" s="67">
        <f t="shared" si="3"/>
        <v>1.7052511340000001</v>
      </c>
      <c r="H150" s="68" t="s">
        <v>262</v>
      </c>
      <c r="I150" s="69"/>
      <c r="J150" s="65"/>
      <c r="K150" s="64" t="s">
        <v>12</v>
      </c>
      <c r="L150" s="64" t="s">
        <v>12</v>
      </c>
      <c r="M150" s="65" t="s">
        <v>4232</v>
      </c>
    </row>
    <row r="151" spans="1:13" ht="22.5">
      <c r="A151" s="70" t="s">
        <v>15</v>
      </c>
      <c r="B151" s="70" t="s">
        <v>240</v>
      </c>
      <c r="C151" s="71" t="s">
        <v>269</v>
      </c>
      <c r="D151" s="70" t="s">
        <v>223</v>
      </c>
      <c r="E151" s="70"/>
      <c r="F151" s="72">
        <v>1143823347</v>
      </c>
      <c r="G151" s="73">
        <f t="shared" si="3"/>
        <v>1.1438233470000001</v>
      </c>
      <c r="H151" s="74" t="s">
        <v>262</v>
      </c>
      <c r="I151" s="75"/>
      <c r="J151" s="71"/>
      <c r="K151" s="70" t="s">
        <v>12</v>
      </c>
      <c r="L151" s="70" t="s">
        <v>12</v>
      </c>
      <c r="M151" s="71" t="s">
        <v>289</v>
      </c>
    </row>
    <row r="152" spans="1:13" ht="22.5">
      <c r="A152" s="64" t="s">
        <v>15</v>
      </c>
      <c r="B152" s="64" t="s">
        <v>240</v>
      </c>
      <c r="C152" s="65" t="s">
        <v>269</v>
      </c>
      <c r="D152" s="64" t="s">
        <v>223</v>
      </c>
      <c r="E152" s="64"/>
      <c r="F152" s="66">
        <v>3422662559</v>
      </c>
      <c r="G152" s="67">
        <f t="shared" si="3"/>
        <v>3.4226625589999999</v>
      </c>
      <c r="H152" s="68" t="s">
        <v>262</v>
      </c>
      <c r="I152" s="69"/>
      <c r="J152" s="65"/>
      <c r="K152" s="64" t="s">
        <v>12</v>
      </c>
      <c r="L152" s="64" t="s">
        <v>12</v>
      </c>
      <c r="M152" s="65" t="s">
        <v>4232</v>
      </c>
    </row>
    <row r="153" spans="1:13" ht="22.5">
      <c r="A153" s="70" t="s">
        <v>15</v>
      </c>
      <c r="B153" s="70" t="s">
        <v>240</v>
      </c>
      <c r="C153" s="71" t="s">
        <v>269</v>
      </c>
      <c r="D153" s="70" t="s">
        <v>223</v>
      </c>
      <c r="E153" s="70"/>
      <c r="F153" s="72">
        <v>15654186836</v>
      </c>
      <c r="G153" s="73">
        <f t="shared" si="3"/>
        <v>15.654186835999999</v>
      </c>
      <c r="H153" s="74" t="s">
        <v>262</v>
      </c>
      <c r="I153" s="75"/>
      <c r="J153" s="71"/>
      <c r="K153" s="70" t="s">
        <v>12</v>
      </c>
      <c r="L153" s="70" t="s">
        <v>12</v>
      </c>
      <c r="M153" s="71" t="s">
        <v>288</v>
      </c>
    </row>
    <row r="154" spans="1:13" ht="22.5">
      <c r="A154" s="64" t="s">
        <v>15</v>
      </c>
      <c r="B154" s="64" t="s">
        <v>240</v>
      </c>
      <c r="C154" s="65" t="s">
        <v>269</v>
      </c>
      <c r="D154" s="64" t="s">
        <v>223</v>
      </c>
      <c r="E154" s="64"/>
      <c r="F154" s="66">
        <v>16897468589</v>
      </c>
      <c r="G154" s="67">
        <f t="shared" si="3"/>
        <v>16.897468588999999</v>
      </c>
      <c r="H154" s="68" t="s">
        <v>262</v>
      </c>
      <c r="I154" s="69"/>
      <c r="J154" s="65"/>
      <c r="K154" s="64" t="s">
        <v>12</v>
      </c>
      <c r="L154" s="64" t="s">
        <v>12</v>
      </c>
      <c r="M154" s="65" t="s">
        <v>288</v>
      </c>
    </row>
    <row r="155" spans="1:13" ht="22.5">
      <c r="A155" s="70" t="s">
        <v>15</v>
      </c>
      <c r="B155" s="70" t="s">
        <v>240</v>
      </c>
      <c r="C155" s="71" t="s">
        <v>269</v>
      </c>
      <c r="D155" s="70" t="s">
        <v>223</v>
      </c>
      <c r="E155" s="70"/>
      <c r="F155" s="72">
        <v>3323818991</v>
      </c>
      <c r="G155" s="73">
        <f t="shared" si="3"/>
        <v>3.323818991</v>
      </c>
      <c r="H155" s="74" t="s">
        <v>262</v>
      </c>
      <c r="I155" s="75"/>
      <c r="J155" s="71"/>
      <c r="K155" s="70" t="s">
        <v>12</v>
      </c>
      <c r="L155" s="70" t="s">
        <v>12</v>
      </c>
      <c r="M155" s="71" t="s">
        <v>4232</v>
      </c>
    </row>
    <row r="156" spans="1:13" ht="22.5">
      <c r="A156" s="64" t="s">
        <v>15</v>
      </c>
      <c r="B156" s="64" t="s">
        <v>240</v>
      </c>
      <c r="C156" s="65" t="s">
        <v>269</v>
      </c>
      <c r="D156" s="64" t="s">
        <v>223</v>
      </c>
      <c r="E156" s="64"/>
      <c r="F156" s="66">
        <v>903140657</v>
      </c>
      <c r="G156" s="67">
        <f t="shared" si="3"/>
        <v>0.90314065700000001</v>
      </c>
      <c r="H156" s="68" t="s">
        <v>262</v>
      </c>
      <c r="I156" s="69"/>
      <c r="J156" s="65"/>
      <c r="K156" s="64" t="s">
        <v>12</v>
      </c>
      <c r="L156" s="64" t="s">
        <v>12</v>
      </c>
      <c r="M156" s="65" t="s">
        <v>289</v>
      </c>
    </row>
    <row r="157" spans="1:13" ht="22.5">
      <c r="A157" s="70" t="s">
        <v>15</v>
      </c>
      <c r="B157" s="70" t="s">
        <v>240</v>
      </c>
      <c r="C157" s="71" t="s">
        <v>269</v>
      </c>
      <c r="D157" s="70" t="s">
        <v>223</v>
      </c>
      <c r="E157" s="70"/>
      <c r="F157" s="72">
        <v>1083164636</v>
      </c>
      <c r="G157" s="73">
        <f t="shared" si="3"/>
        <v>1.083164636</v>
      </c>
      <c r="H157" s="74" t="s">
        <v>262</v>
      </c>
      <c r="I157" s="75"/>
      <c r="J157" s="71"/>
      <c r="K157" s="70" t="s">
        <v>12</v>
      </c>
      <c r="L157" s="70" t="s">
        <v>12</v>
      </c>
      <c r="M157" s="71" t="s">
        <v>4232</v>
      </c>
    </row>
    <row r="158" spans="1:13" ht="22.5">
      <c r="A158" s="64" t="s">
        <v>15</v>
      </c>
      <c r="B158" s="64" t="s">
        <v>240</v>
      </c>
      <c r="C158" s="65" t="s">
        <v>269</v>
      </c>
      <c r="D158" s="64" t="s">
        <v>223</v>
      </c>
      <c r="E158" s="64"/>
      <c r="F158" s="66">
        <v>17596229425</v>
      </c>
      <c r="G158" s="67">
        <f t="shared" si="3"/>
        <v>17.596229425000001</v>
      </c>
      <c r="H158" s="68" t="s">
        <v>262</v>
      </c>
      <c r="I158" s="69"/>
      <c r="J158" s="65"/>
      <c r="K158" s="64" t="s">
        <v>12</v>
      </c>
      <c r="L158" s="64" t="s">
        <v>12</v>
      </c>
      <c r="M158" s="65" t="s">
        <v>288</v>
      </c>
    </row>
    <row r="159" spans="1:13" ht="22.5">
      <c r="A159" s="70" t="s">
        <v>15</v>
      </c>
      <c r="B159" s="70" t="s">
        <v>240</v>
      </c>
      <c r="C159" s="71" t="s">
        <v>269</v>
      </c>
      <c r="D159" s="70" t="s">
        <v>223</v>
      </c>
      <c r="E159" s="70"/>
      <c r="F159" s="72">
        <v>1335949241</v>
      </c>
      <c r="G159" s="73">
        <f t="shared" si="3"/>
        <v>1.335949241</v>
      </c>
      <c r="H159" s="74" t="s">
        <v>262</v>
      </c>
      <c r="I159" s="75"/>
      <c r="J159" s="71"/>
      <c r="K159" s="70" t="s">
        <v>12</v>
      </c>
      <c r="L159" s="70" t="s">
        <v>12</v>
      </c>
      <c r="M159" s="71" t="s">
        <v>289</v>
      </c>
    </row>
    <row r="160" spans="1:13">
      <c r="A160" s="64" t="s">
        <v>15</v>
      </c>
      <c r="B160" s="64" t="s">
        <v>240</v>
      </c>
      <c r="C160" s="65" t="s">
        <v>269</v>
      </c>
      <c r="D160" s="64" t="s">
        <v>4239</v>
      </c>
      <c r="E160" s="64"/>
      <c r="F160" s="66">
        <v>6000000</v>
      </c>
      <c r="G160" s="67">
        <v>6.0000000000000001E-3</v>
      </c>
      <c r="H160" s="68" t="s">
        <v>262</v>
      </c>
      <c r="I160" s="69"/>
      <c r="J160" s="65"/>
      <c r="K160" s="64" t="s">
        <v>13</v>
      </c>
      <c r="L160" s="64" t="s">
        <v>13</v>
      </c>
      <c r="M160" s="65"/>
    </row>
    <row r="161" spans="1:13" ht="22.5">
      <c r="A161" s="70" t="s">
        <v>1378</v>
      </c>
      <c r="B161" s="70" t="s">
        <v>240</v>
      </c>
      <c r="C161" s="71" t="s">
        <v>269</v>
      </c>
      <c r="D161" s="70" t="s">
        <v>223</v>
      </c>
      <c r="E161" s="70"/>
      <c r="F161" s="72">
        <v>188148647</v>
      </c>
      <c r="G161" s="73">
        <v>0.188148647</v>
      </c>
      <c r="H161" s="74" t="s">
        <v>262</v>
      </c>
      <c r="I161" s="75"/>
      <c r="J161" s="71"/>
      <c r="K161" s="70" t="s">
        <v>12</v>
      </c>
      <c r="L161" s="70" t="s">
        <v>12</v>
      </c>
      <c r="M161" s="71" t="s">
        <v>129</v>
      </c>
    </row>
    <row r="162" spans="1:13">
      <c r="A162" s="64" t="s">
        <v>1378</v>
      </c>
      <c r="B162" s="64" t="s">
        <v>240</v>
      </c>
      <c r="C162" s="65" t="s">
        <v>269</v>
      </c>
      <c r="D162" s="64" t="s">
        <v>232</v>
      </c>
      <c r="E162" s="64"/>
      <c r="F162" s="66">
        <v>12790465</v>
      </c>
      <c r="G162" s="67">
        <v>1.2790465000000001E-2</v>
      </c>
      <c r="H162" s="68" t="s">
        <v>262</v>
      </c>
      <c r="I162" s="69"/>
      <c r="J162" s="65"/>
      <c r="K162" s="64" t="s">
        <v>12</v>
      </c>
      <c r="L162" s="64" t="s">
        <v>12</v>
      </c>
      <c r="M162" s="65" t="s">
        <v>129</v>
      </c>
    </row>
    <row r="163" spans="1:13">
      <c r="A163" s="70" t="s">
        <v>1378</v>
      </c>
      <c r="B163" s="70" t="s">
        <v>240</v>
      </c>
      <c r="C163" s="71" t="s">
        <v>269</v>
      </c>
      <c r="D163" s="70" t="s">
        <v>224</v>
      </c>
      <c r="E163" s="70"/>
      <c r="F163" s="72">
        <v>402583926</v>
      </c>
      <c r="G163" s="73">
        <v>0.40258392599999998</v>
      </c>
      <c r="H163" s="74" t="s">
        <v>262</v>
      </c>
      <c r="I163" s="75"/>
      <c r="J163" s="71"/>
      <c r="K163" s="70" t="s">
        <v>13</v>
      </c>
      <c r="L163" s="70" t="s">
        <v>12</v>
      </c>
      <c r="M163" s="71" t="s">
        <v>129</v>
      </c>
    </row>
    <row r="164" spans="1:13">
      <c r="A164" s="64" t="s">
        <v>1378</v>
      </c>
      <c r="B164" s="64" t="s">
        <v>240</v>
      </c>
      <c r="C164" s="65" t="s">
        <v>269</v>
      </c>
      <c r="D164" s="64" t="s">
        <v>233</v>
      </c>
      <c r="E164" s="64"/>
      <c r="F164" s="66">
        <v>17966898</v>
      </c>
      <c r="G164" s="67">
        <v>1.7966897999999999E-2</v>
      </c>
      <c r="H164" s="68" t="s">
        <v>262</v>
      </c>
      <c r="I164" s="69"/>
      <c r="J164" s="65"/>
      <c r="K164" s="64" t="s">
        <v>13</v>
      </c>
      <c r="L164" s="64" t="s">
        <v>12</v>
      </c>
      <c r="M164" s="65" t="s">
        <v>129</v>
      </c>
    </row>
    <row r="165" spans="1:13">
      <c r="A165" s="70" t="s">
        <v>1378</v>
      </c>
      <c r="B165" s="70" t="s">
        <v>240</v>
      </c>
      <c r="C165" s="71" t="s">
        <v>269</v>
      </c>
      <c r="D165" s="70" t="s">
        <v>231</v>
      </c>
      <c r="E165" s="70"/>
      <c r="F165" s="72">
        <v>26950340</v>
      </c>
      <c r="G165" s="73">
        <v>2.695034E-2</v>
      </c>
      <c r="H165" s="74" t="s">
        <v>262</v>
      </c>
      <c r="I165" s="75"/>
      <c r="J165" s="71"/>
      <c r="K165" s="70" t="s">
        <v>13</v>
      </c>
      <c r="L165" s="70" t="s">
        <v>12</v>
      </c>
      <c r="M165" s="71" t="s">
        <v>129</v>
      </c>
    </row>
    <row r="166" spans="1:13" ht="22.5">
      <c r="A166" s="64" t="s">
        <v>23</v>
      </c>
      <c r="B166" s="64" t="s">
        <v>241</v>
      </c>
      <c r="C166" s="65" t="s">
        <v>269</v>
      </c>
      <c r="D166" s="64" t="s">
        <v>223</v>
      </c>
      <c r="E166" s="64"/>
      <c r="F166" s="66">
        <v>3366824128</v>
      </c>
      <c r="G166" s="67">
        <v>3.3668241280000002</v>
      </c>
      <c r="H166" s="68" t="s">
        <v>262</v>
      </c>
      <c r="I166" s="69"/>
      <c r="J166" s="65"/>
      <c r="K166" s="64" t="s">
        <v>13</v>
      </c>
      <c r="L166" s="64" t="s">
        <v>13</v>
      </c>
      <c r="M166" s="65"/>
    </row>
    <row r="167" spans="1:13">
      <c r="A167" s="70" t="s">
        <v>23</v>
      </c>
      <c r="B167" s="70" t="s">
        <v>241</v>
      </c>
      <c r="C167" s="71" t="s">
        <v>269</v>
      </c>
      <c r="D167" s="70" t="s">
        <v>224</v>
      </c>
      <c r="E167" s="70"/>
      <c r="F167" s="72">
        <v>1744349108</v>
      </c>
      <c r="G167" s="73">
        <v>1.744349108</v>
      </c>
      <c r="H167" s="74" t="s">
        <v>262</v>
      </c>
      <c r="I167" s="75"/>
      <c r="J167" s="71"/>
      <c r="K167" s="70" t="s">
        <v>13</v>
      </c>
      <c r="L167" s="70" t="s">
        <v>13</v>
      </c>
      <c r="M167" s="71"/>
    </row>
    <row r="168" spans="1:13">
      <c r="A168" s="64" t="s">
        <v>23</v>
      </c>
      <c r="B168" s="64" t="s">
        <v>241</v>
      </c>
      <c r="C168" s="65" t="s">
        <v>269</v>
      </c>
      <c r="D168" s="64" t="s">
        <v>233</v>
      </c>
      <c r="E168" s="64"/>
      <c r="F168" s="66">
        <v>94759812</v>
      </c>
      <c r="G168" s="67">
        <v>9.4759811999999999E-2</v>
      </c>
      <c r="H168" s="68" t="s">
        <v>262</v>
      </c>
      <c r="I168" s="69"/>
      <c r="J168" s="65"/>
      <c r="K168" s="64" t="s">
        <v>13</v>
      </c>
      <c r="L168" s="64" t="s">
        <v>13</v>
      </c>
      <c r="M168" s="65"/>
    </row>
    <row r="169" spans="1:13">
      <c r="A169" s="70" t="s">
        <v>23</v>
      </c>
      <c r="B169" s="70" t="s">
        <v>241</v>
      </c>
      <c r="C169" s="71" t="s">
        <v>269</v>
      </c>
      <c r="D169" s="70" t="s">
        <v>231</v>
      </c>
      <c r="E169" s="70"/>
      <c r="F169" s="72">
        <v>142284072</v>
      </c>
      <c r="G169" s="73">
        <v>0.14228407200000001</v>
      </c>
      <c r="H169" s="74" t="s">
        <v>262</v>
      </c>
      <c r="I169" s="75"/>
      <c r="J169" s="71"/>
      <c r="K169" s="70" t="s">
        <v>13</v>
      </c>
      <c r="L169" s="70" t="s">
        <v>13</v>
      </c>
      <c r="M169" s="71"/>
    </row>
    <row r="170" spans="1:13">
      <c r="A170" s="64" t="s">
        <v>23</v>
      </c>
      <c r="B170" s="64" t="s">
        <v>241</v>
      </c>
      <c r="C170" s="65" t="s">
        <v>269</v>
      </c>
      <c r="D170" s="64" t="s">
        <v>229</v>
      </c>
      <c r="E170" s="64"/>
      <c r="F170" s="66">
        <v>8694610</v>
      </c>
      <c r="G170" s="67">
        <v>8.6946100000000002E-3</v>
      </c>
      <c r="H170" s="68" t="s">
        <v>262</v>
      </c>
      <c r="I170" s="69"/>
      <c r="J170" s="65"/>
      <c r="K170" s="64" t="s">
        <v>13</v>
      </c>
      <c r="L170" s="64" t="s">
        <v>13</v>
      </c>
      <c r="M170" s="65"/>
    </row>
    <row r="171" spans="1:13" ht="22.5">
      <c r="A171" s="70" t="s">
        <v>16</v>
      </c>
      <c r="B171" s="70" t="s">
        <v>240</v>
      </c>
      <c r="C171" s="71" t="s">
        <v>269</v>
      </c>
      <c r="D171" s="70" t="s">
        <v>223</v>
      </c>
      <c r="E171" s="70"/>
      <c r="F171" s="72">
        <v>5615479436</v>
      </c>
      <c r="G171" s="73">
        <v>5.6154794360000002</v>
      </c>
      <c r="H171" s="74" t="s">
        <v>262</v>
      </c>
      <c r="I171" s="75"/>
      <c r="J171" s="71"/>
      <c r="K171" s="70" t="s">
        <v>12</v>
      </c>
      <c r="L171" s="70" t="s">
        <v>12</v>
      </c>
      <c r="M171" s="71" t="s">
        <v>2205</v>
      </c>
    </row>
    <row r="172" spans="1:13">
      <c r="A172" s="64" t="s">
        <v>16</v>
      </c>
      <c r="B172" s="64" t="s">
        <v>240</v>
      </c>
      <c r="C172" s="65" t="s">
        <v>269</v>
      </c>
      <c r="D172" s="64" t="s">
        <v>232</v>
      </c>
      <c r="E172" s="64"/>
      <c r="F172" s="66">
        <v>6000000</v>
      </c>
      <c r="G172" s="67">
        <v>6.0000000000000001E-3</v>
      </c>
      <c r="H172" s="68" t="s">
        <v>262</v>
      </c>
      <c r="I172" s="69"/>
      <c r="J172" s="65"/>
      <c r="K172" s="64" t="s">
        <v>12</v>
      </c>
      <c r="L172" s="64" t="s">
        <v>12</v>
      </c>
      <c r="M172" s="65" t="s">
        <v>2205</v>
      </c>
    </row>
    <row r="173" spans="1:13">
      <c r="A173" s="70" t="s">
        <v>16</v>
      </c>
      <c r="B173" s="70" t="s">
        <v>240</v>
      </c>
      <c r="C173" s="71" t="s">
        <v>269</v>
      </c>
      <c r="D173" s="70" t="s">
        <v>224</v>
      </c>
      <c r="E173" s="70"/>
      <c r="F173" s="72">
        <v>472894848</v>
      </c>
      <c r="G173" s="73">
        <v>0.47289484799999998</v>
      </c>
      <c r="H173" s="74" t="s">
        <v>262</v>
      </c>
      <c r="I173" s="75"/>
      <c r="J173" s="71"/>
      <c r="K173" s="70" t="s">
        <v>13</v>
      </c>
      <c r="L173" s="70" t="s">
        <v>13</v>
      </c>
      <c r="M173" s="71"/>
    </row>
    <row r="174" spans="1:13">
      <c r="A174" s="64" t="s">
        <v>16</v>
      </c>
      <c r="B174" s="64" t="s">
        <v>240</v>
      </c>
      <c r="C174" s="65" t="s">
        <v>269</v>
      </c>
      <c r="D174" s="64" t="s">
        <v>227</v>
      </c>
      <c r="E174" s="64"/>
      <c r="F174" s="66">
        <v>135641799</v>
      </c>
      <c r="G174" s="67">
        <v>0.13564179900000001</v>
      </c>
      <c r="H174" s="68" t="s">
        <v>262</v>
      </c>
      <c r="I174" s="69"/>
      <c r="J174" s="65"/>
      <c r="K174" s="64" t="s">
        <v>13</v>
      </c>
      <c r="L174" s="64" t="s">
        <v>13</v>
      </c>
      <c r="M174" s="65"/>
    </row>
    <row r="175" spans="1:13">
      <c r="A175" s="70" t="s">
        <v>16</v>
      </c>
      <c r="B175" s="70" t="s">
        <v>240</v>
      </c>
      <c r="C175" s="71" t="s">
        <v>269</v>
      </c>
      <c r="D175" s="70" t="s">
        <v>233</v>
      </c>
      <c r="E175" s="70"/>
      <c r="F175" s="72">
        <v>561624</v>
      </c>
      <c r="G175" s="73">
        <v>5.6162400000000004E-4</v>
      </c>
      <c r="H175" s="74" t="s">
        <v>262</v>
      </c>
      <c r="I175" s="75"/>
      <c r="J175" s="71"/>
      <c r="K175" s="70" t="s">
        <v>13</v>
      </c>
      <c r="L175" s="70" t="s">
        <v>13</v>
      </c>
      <c r="M175" s="71"/>
    </row>
    <row r="176" spans="1:13">
      <c r="A176" s="64" t="s">
        <v>16</v>
      </c>
      <c r="B176" s="64" t="s">
        <v>240</v>
      </c>
      <c r="C176" s="65" t="s">
        <v>269</v>
      </c>
      <c r="D176" s="64" t="s">
        <v>231</v>
      </c>
      <c r="E176" s="64"/>
      <c r="F176" s="66">
        <v>866754</v>
      </c>
      <c r="G176" s="67">
        <v>8.6675399999999996E-4</v>
      </c>
      <c r="H176" s="68" t="s">
        <v>262</v>
      </c>
      <c r="I176" s="69"/>
      <c r="J176" s="65"/>
      <c r="K176" s="64" t="s">
        <v>13</v>
      </c>
      <c r="L176" s="64" t="s">
        <v>13</v>
      </c>
      <c r="M176" s="65"/>
    </row>
    <row r="177" spans="1:13">
      <c r="A177" s="70" t="s">
        <v>11</v>
      </c>
      <c r="B177" s="70" t="s">
        <v>240</v>
      </c>
      <c r="C177" s="71" t="s">
        <v>254</v>
      </c>
      <c r="D177" s="70" t="s">
        <v>226</v>
      </c>
      <c r="E177" s="70"/>
      <c r="F177" s="72">
        <v>72608230</v>
      </c>
      <c r="G177" s="73">
        <v>7.2608229999999996E-2</v>
      </c>
      <c r="H177" s="74" t="s">
        <v>262</v>
      </c>
      <c r="I177" s="75"/>
      <c r="J177" s="71"/>
      <c r="K177" s="70" t="s">
        <v>13</v>
      </c>
      <c r="L177" s="70" t="s">
        <v>13</v>
      </c>
      <c r="M177" s="71"/>
    </row>
    <row r="178" spans="1:13">
      <c r="A178" s="64" t="s">
        <v>11</v>
      </c>
      <c r="B178" s="64" t="s">
        <v>240</v>
      </c>
      <c r="C178" s="65" t="s">
        <v>254</v>
      </c>
      <c r="D178" s="64" t="s">
        <v>236</v>
      </c>
      <c r="E178" s="64"/>
      <c r="F178" s="66">
        <v>27500</v>
      </c>
      <c r="G178" s="67">
        <v>2.7500000000000001E-5</v>
      </c>
      <c r="H178" s="68" t="s">
        <v>262</v>
      </c>
      <c r="I178" s="69"/>
      <c r="J178" s="65"/>
      <c r="K178" s="64" t="s">
        <v>13</v>
      </c>
      <c r="L178" s="64" t="s">
        <v>13</v>
      </c>
      <c r="M178" s="65"/>
    </row>
    <row r="179" spans="1:13">
      <c r="A179" s="70" t="s">
        <v>11</v>
      </c>
      <c r="B179" s="70" t="s">
        <v>240</v>
      </c>
      <c r="C179" s="71" t="s">
        <v>254</v>
      </c>
      <c r="D179" s="70" t="s">
        <v>230</v>
      </c>
      <c r="E179" s="70"/>
      <c r="F179" s="72">
        <v>1030000</v>
      </c>
      <c r="G179" s="73">
        <v>1.0300000000000001E-3</v>
      </c>
      <c r="H179" s="74" t="s">
        <v>262</v>
      </c>
      <c r="I179" s="75"/>
      <c r="J179" s="71"/>
      <c r="K179" s="70" t="s">
        <v>13</v>
      </c>
      <c r="L179" s="70" t="s">
        <v>13</v>
      </c>
      <c r="M179" s="71"/>
    </row>
    <row r="180" spans="1:13">
      <c r="A180" s="64" t="s">
        <v>15</v>
      </c>
      <c r="B180" s="64" t="s">
        <v>240</v>
      </c>
      <c r="C180" s="65" t="s">
        <v>254</v>
      </c>
      <c r="D180" s="64" t="s">
        <v>226</v>
      </c>
      <c r="E180" s="64"/>
      <c r="F180" s="66">
        <v>4861362954</v>
      </c>
      <c r="G180" s="67">
        <v>4.8613629539999996</v>
      </c>
      <c r="H180" s="68" t="s">
        <v>262</v>
      </c>
      <c r="I180" s="69"/>
      <c r="J180" s="65"/>
      <c r="K180" s="64" t="s">
        <v>13</v>
      </c>
      <c r="L180" s="64" t="s">
        <v>13</v>
      </c>
      <c r="M180" s="65"/>
    </row>
    <row r="181" spans="1:13">
      <c r="A181" s="70" t="s">
        <v>15</v>
      </c>
      <c r="B181" s="70" t="s">
        <v>240</v>
      </c>
      <c r="C181" s="71" t="s">
        <v>254</v>
      </c>
      <c r="D181" s="70" t="s">
        <v>236</v>
      </c>
      <c r="E181" s="70"/>
      <c r="F181" s="72">
        <v>7766201</v>
      </c>
      <c r="G181" s="73">
        <v>7.7662010000000004E-3</v>
      </c>
      <c r="H181" s="74" t="s">
        <v>262</v>
      </c>
      <c r="I181" s="75"/>
      <c r="J181" s="71"/>
      <c r="K181" s="70" t="s">
        <v>13</v>
      </c>
      <c r="L181" s="70" t="s">
        <v>13</v>
      </c>
      <c r="M181" s="71"/>
    </row>
    <row r="182" spans="1:13">
      <c r="A182" s="64" t="s">
        <v>15</v>
      </c>
      <c r="B182" s="64" t="s">
        <v>240</v>
      </c>
      <c r="C182" s="65" t="s">
        <v>254</v>
      </c>
      <c r="D182" s="64" t="s">
        <v>230</v>
      </c>
      <c r="E182" s="64"/>
      <c r="F182" s="66">
        <v>700150000</v>
      </c>
      <c r="G182" s="67">
        <v>0.70015000000000005</v>
      </c>
      <c r="H182" s="68" t="s">
        <v>262</v>
      </c>
      <c r="I182" s="69"/>
      <c r="J182" s="65"/>
      <c r="K182" s="64" t="s">
        <v>13</v>
      </c>
      <c r="L182" s="64" t="s">
        <v>13</v>
      </c>
      <c r="M182" s="65"/>
    </row>
    <row r="183" spans="1:13">
      <c r="A183" s="70" t="s">
        <v>14</v>
      </c>
      <c r="B183" s="70" t="s">
        <v>240</v>
      </c>
      <c r="C183" s="71" t="s">
        <v>254</v>
      </c>
      <c r="D183" s="70" t="s">
        <v>226</v>
      </c>
      <c r="E183" s="70"/>
      <c r="F183" s="72">
        <v>1907962737</v>
      </c>
      <c r="G183" s="73">
        <v>1.9079627370000001</v>
      </c>
      <c r="H183" s="74" t="s">
        <v>262</v>
      </c>
      <c r="I183" s="75"/>
      <c r="J183" s="71"/>
      <c r="K183" s="70" t="s">
        <v>13</v>
      </c>
      <c r="L183" s="70" t="s">
        <v>13</v>
      </c>
      <c r="M183" s="71"/>
    </row>
    <row r="184" spans="1:13">
      <c r="A184" s="64" t="s">
        <v>14</v>
      </c>
      <c r="B184" s="64" t="s">
        <v>240</v>
      </c>
      <c r="C184" s="65" t="s">
        <v>254</v>
      </c>
      <c r="D184" s="64" t="s">
        <v>236</v>
      </c>
      <c r="E184" s="64"/>
      <c r="F184" s="66">
        <v>1999104</v>
      </c>
      <c r="G184" s="67">
        <v>1.9991039999999998E-3</v>
      </c>
      <c r="H184" s="68" t="s">
        <v>262</v>
      </c>
      <c r="I184" s="69"/>
      <c r="J184" s="65"/>
      <c r="K184" s="64" t="s">
        <v>13</v>
      </c>
      <c r="L184" s="64" t="s">
        <v>13</v>
      </c>
      <c r="M184" s="65"/>
    </row>
    <row r="185" spans="1:13">
      <c r="A185" s="70" t="s">
        <v>17</v>
      </c>
      <c r="B185" s="70" t="s">
        <v>240</v>
      </c>
      <c r="C185" s="71" t="s">
        <v>254</v>
      </c>
      <c r="D185" s="70" t="s">
        <v>226</v>
      </c>
      <c r="E185" s="70"/>
      <c r="F185" s="72">
        <v>1052311002</v>
      </c>
      <c r="G185" s="73">
        <v>1.0523110019999999</v>
      </c>
      <c r="H185" s="74" t="s">
        <v>262</v>
      </c>
      <c r="I185" s="75"/>
      <c r="J185" s="71"/>
      <c r="K185" s="70" t="s">
        <v>13</v>
      </c>
      <c r="L185" s="70" t="s">
        <v>13</v>
      </c>
      <c r="M185" s="71"/>
    </row>
    <row r="186" spans="1:13">
      <c r="A186" s="64" t="s">
        <v>17</v>
      </c>
      <c r="B186" s="64" t="s">
        <v>240</v>
      </c>
      <c r="C186" s="65" t="s">
        <v>254</v>
      </c>
      <c r="D186" s="64" t="s">
        <v>236</v>
      </c>
      <c r="E186" s="64"/>
      <c r="F186" s="66">
        <v>2566517</v>
      </c>
      <c r="G186" s="67">
        <v>2.5665169999999999E-3</v>
      </c>
      <c r="H186" s="68" t="s">
        <v>262</v>
      </c>
      <c r="I186" s="69"/>
      <c r="J186" s="65"/>
      <c r="K186" s="64" t="s">
        <v>13</v>
      </c>
      <c r="L186" s="64" t="s">
        <v>13</v>
      </c>
      <c r="M186" s="65"/>
    </row>
    <row r="187" spans="1:13">
      <c r="A187" s="70" t="s">
        <v>17</v>
      </c>
      <c r="B187" s="70" t="s">
        <v>240</v>
      </c>
      <c r="C187" s="71" t="s">
        <v>254</v>
      </c>
      <c r="D187" s="70" t="s">
        <v>230</v>
      </c>
      <c r="E187" s="70"/>
      <c r="F187" s="72">
        <v>300750000</v>
      </c>
      <c r="G187" s="73">
        <v>0.30075000000000002</v>
      </c>
      <c r="H187" s="74" t="s">
        <v>262</v>
      </c>
      <c r="I187" s="75"/>
      <c r="J187" s="71"/>
      <c r="K187" s="70" t="s">
        <v>13</v>
      </c>
      <c r="L187" s="70" t="s">
        <v>13</v>
      </c>
      <c r="M187" s="71"/>
    </row>
    <row r="188" spans="1:13">
      <c r="A188" s="64" t="s">
        <v>16</v>
      </c>
      <c r="B188" s="64" t="s">
        <v>240</v>
      </c>
      <c r="C188" s="65" t="s">
        <v>254</v>
      </c>
      <c r="D188" s="64" t="s">
        <v>226</v>
      </c>
      <c r="E188" s="64"/>
      <c r="F188" s="66">
        <v>472262470</v>
      </c>
      <c r="G188" s="67">
        <v>0.47226246999999999</v>
      </c>
      <c r="H188" s="68" t="s">
        <v>262</v>
      </c>
      <c r="I188" s="69"/>
      <c r="J188" s="65"/>
      <c r="K188" s="64" t="s">
        <v>13</v>
      </c>
      <c r="L188" s="64" t="s">
        <v>13</v>
      </c>
      <c r="M188" s="65"/>
    </row>
    <row r="189" spans="1:13">
      <c r="A189" s="70" t="s">
        <v>16</v>
      </c>
      <c r="B189" s="70" t="s">
        <v>240</v>
      </c>
      <c r="C189" s="71" t="s">
        <v>254</v>
      </c>
      <c r="D189" s="70" t="s">
        <v>236</v>
      </c>
      <c r="E189" s="70"/>
      <c r="F189" s="72">
        <v>37500</v>
      </c>
      <c r="G189" s="73">
        <v>3.7499999999999997E-5</v>
      </c>
      <c r="H189" s="74" t="s">
        <v>262</v>
      </c>
      <c r="I189" s="75"/>
      <c r="J189" s="71"/>
      <c r="K189" s="70" t="s">
        <v>13</v>
      </c>
      <c r="L189" s="70" t="s">
        <v>13</v>
      </c>
      <c r="M189" s="71"/>
    </row>
    <row r="190" spans="1:13">
      <c r="A190" s="64" t="s">
        <v>1378</v>
      </c>
      <c r="B190" s="64" t="s">
        <v>240</v>
      </c>
      <c r="C190" s="65" t="s">
        <v>254</v>
      </c>
      <c r="D190" s="64" t="s">
        <v>226</v>
      </c>
      <c r="E190" s="64"/>
      <c r="F190" s="66">
        <v>115452899</v>
      </c>
      <c r="G190" s="67">
        <v>0.115452899</v>
      </c>
      <c r="H190" s="68" t="s">
        <v>262</v>
      </c>
      <c r="I190" s="69"/>
      <c r="J190" s="65"/>
      <c r="K190" s="64" t="s">
        <v>13</v>
      </c>
      <c r="L190" s="64" t="s">
        <v>13</v>
      </c>
      <c r="M190" s="65"/>
    </row>
    <row r="191" spans="1:13">
      <c r="A191" s="70" t="s">
        <v>1378</v>
      </c>
      <c r="B191" s="70" t="s">
        <v>240</v>
      </c>
      <c r="C191" s="71" t="s">
        <v>254</v>
      </c>
      <c r="D191" s="70" t="s">
        <v>236</v>
      </c>
      <c r="E191" s="70"/>
      <c r="F191" s="72">
        <v>55737</v>
      </c>
      <c r="G191" s="73">
        <v>5.5736999999999998E-5</v>
      </c>
      <c r="H191" s="74" t="s">
        <v>262</v>
      </c>
      <c r="I191" s="75"/>
      <c r="J191" s="71"/>
      <c r="K191" s="70" t="s">
        <v>13</v>
      </c>
      <c r="L191" s="70" t="s">
        <v>13</v>
      </c>
      <c r="M191" s="71"/>
    </row>
    <row r="192" spans="1:13">
      <c r="A192" s="64" t="s">
        <v>21</v>
      </c>
      <c r="B192" s="64" t="s">
        <v>240</v>
      </c>
      <c r="C192" s="65" t="s">
        <v>254</v>
      </c>
      <c r="D192" s="64" t="s">
        <v>226</v>
      </c>
      <c r="E192" s="64"/>
      <c r="F192" s="66">
        <v>402961174</v>
      </c>
      <c r="G192" s="67">
        <v>0.40296117399999998</v>
      </c>
      <c r="H192" s="68" t="s">
        <v>262</v>
      </c>
      <c r="I192" s="69"/>
      <c r="J192" s="65"/>
      <c r="K192" s="64" t="s">
        <v>13</v>
      </c>
      <c r="L192" s="64" t="s">
        <v>13</v>
      </c>
      <c r="M192" s="65"/>
    </row>
    <row r="193" spans="1:13">
      <c r="A193" s="70" t="s">
        <v>892</v>
      </c>
      <c r="B193" s="70" t="s">
        <v>240</v>
      </c>
      <c r="C193" s="71" t="s">
        <v>254</v>
      </c>
      <c r="D193" s="70" t="s">
        <v>226</v>
      </c>
      <c r="E193" s="70"/>
      <c r="F193" s="72">
        <v>3388488</v>
      </c>
      <c r="G193" s="73">
        <v>3.3884879999999998E-3</v>
      </c>
      <c r="H193" s="74" t="s">
        <v>262</v>
      </c>
      <c r="I193" s="75"/>
      <c r="J193" s="71"/>
      <c r="K193" s="70" t="s">
        <v>13</v>
      </c>
      <c r="L193" s="70" t="s">
        <v>13</v>
      </c>
      <c r="M193" s="71"/>
    </row>
    <row r="194" spans="1:13">
      <c r="A194" s="64" t="s">
        <v>23</v>
      </c>
      <c r="B194" s="64" t="s">
        <v>241</v>
      </c>
      <c r="C194" s="65" t="s">
        <v>254</v>
      </c>
      <c r="D194" s="64" t="s">
        <v>226</v>
      </c>
      <c r="E194" s="64"/>
      <c r="F194" s="66">
        <v>2457174796</v>
      </c>
      <c r="G194" s="67">
        <v>2.4571747959999999</v>
      </c>
      <c r="H194" s="68" t="s">
        <v>262</v>
      </c>
      <c r="I194" s="69"/>
      <c r="J194" s="65"/>
      <c r="K194" s="64" t="s">
        <v>13</v>
      </c>
      <c r="L194" s="64" t="s">
        <v>13</v>
      </c>
      <c r="M194" s="65"/>
    </row>
    <row r="195" spans="1:13">
      <c r="A195" s="70" t="s">
        <v>23</v>
      </c>
      <c r="B195" s="70" t="s">
        <v>241</v>
      </c>
      <c r="C195" s="71" t="s">
        <v>254</v>
      </c>
      <c r="D195" s="70" t="s">
        <v>236</v>
      </c>
      <c r="E195" s="70"/>
      <c r="F195" s="72">
        <v>11092761</v>
      </c>
      <c r="G195" s="73">
        <v>1.1092761E-2</v>
      </c>
      <c r="H195" s="74" t="s">
        <v>262</v>
      </c>
      <c r="I195" s="75"/>
      <c r="J195" s="71"/>
      <c r="K195" s="70" t="s">
        <v>13</v>
      </c>
      <c r="L195" s="70" t="s">
        <v>13</v>
      </c>
      <c r="M195" s="71"/>
    </row>
    <row r="196" spans="1:13">
      <c r="A196" s="64" t="s">
        <v>23</v>
      </c>
      <c r="B196" s="64" t="s">
        <v>241</v>
      </c>
      <c r="C196" s="65" t="s">
        <v>254</v>
      </c>
      <c r="D196" s="64" t="s">
        <v>230</v>
      </c>
      <c r="E196" s="64"/>
      <c r="F196" s="66">
        <v>200000</v>
      </c>
      <c r="G196" s="67">
        <v>2.0000000000000001E-4</v>
      </c>
      <c r="H196" s="68" t="s">
        <v>262</v>
      </c>
      <c r="I196" s="69"/>
      <c r="J196" s="65"/>
      <c r="K196" s="64" t="s">
        <v>13</v>
      </c>
      <c r="L196" s="64" t="s">
        <v>13</v>
      </c>
      <c r="M196" s="65"/>
    </row>
    <row r="197" spans="1:13">
      <c r="A197" s="70" t="s">
        <v>23</v>
      </c>
      <c r="B197" s="70" t="s">
        <v>241</v>
      </c>
      <c r="C197" s="71" t="s">
        <v>254</v>
      </c>
      <c r="D197" s="70" t="s">
        <v>225</v>
      </c>
      <c r="E197" s="70"/>
      <c r="F197" s="72">
        <v>36505312030</v>
      </c>
      <c r="G197" s="73">
        <v>36.505312029999999</v>
      </c>
      <c r="H197" s="74" t="s">
        <v>262</v>
      </c>
      <c r="I197" s="75"/>
      <c r="J197" s="71"/>
      <c r="K197" s="70" t="s">
        <v>13</v>
      </c>
      <c r="L197" s="70" t="s">
        <v>13</v>
      </c>
      <c r="M197" s="71"/>
    </row>
    <row r="198" spans="1:13">
      <c r="A198" s="64" t="s">
        <v>4241</v>
      </c>
      <c r="B198" s="64" t="s">
        <v>240</v>
      </c>
      <c r="C198" s="65" t="s">
        <v>254</v>
      </c>
      <c r="D198" s="64" t="s">
        <v>236</v>
      </c>
      <c r="E198" s="64"/>
      <c r="F198" s="66">
        <v>375000</v>
      </c>
      <c r="G198" s="67">
        <v>3.7500000000000001E-4</v>
      </c>
      <c r="H198" s="68" t="s">
        <v>262</v>
      </c>
      <c r="I198" s="69"/>
      <c r="J198" s="65"/>
      <c r="K198" s="64" t="s">
        <v>13</v>
      </c>
      <c r="L198" s="64" t="s">
        <v>13</v>
      </c>
      <c r="M198" s="65"/>
    </row>
    <row r="199" spans="1:13">
      <c r="A199" s="70" t="s">
        <v>163</v>
      </c>
      <c r="B199" s="70" t="s">
        <v>242</v>
      </c>
      <c r="C199" s="71" t="s">
        <v>254</v>
      </c>
      <c r="D199" s="70" t="s">
        <v>1335</v>
      </c>
      <c r="E199" s="70"/>
      <c r="F199" s="72">
        <v>51337897</v>
      </c>
      <c r="G199" s="73">
        <v>5.1337897E-2</v>
      </c>
      <c r="H199" s="74" t="s">
        <v>262</v>
      </c>
      <c r="I199" s="75"/>
      <c r="J199" s="71"/>
      <c r="K199" s="70" t="s">
        <v>13</v>
      </c>
      <c r="L199" s="70" t="s">
        <v>13</v>
      </c>
      <c r="M199" s="71"/>
    </row>
    <row r="200" spans="1:13">
      <c r="A200" s="64" t="s">
        <v>2272</v>
      </c>
      <c r="B200" s="64" t="s">
        <v>242</v>
      </c>
      <c r="C200" s="65" t="s">
        <v>254</v>
      </c>
      <c r="D200" s="64" t="s">
        <v>1335</v>
      </c>
      <c r="E200" s="64"/>
      <c r="F200" s="66">
        <v>2753573</v>
      </c>
      <c r="G200" s="67">
        <v>2.753573E-3</v>
      </c>
      <c r="H200" s="68" t="s">
        <v>262</v>
      </c>
      <c r="I200" s="69"/>
      <c r="J200" s="65"/>
      <c r="K200" s="64" t="s">
        <v>13</v>
      </c>
      <c r="L200" s="64" t="s">
        <v>13</v>
      </c>
      <c r="M200" s="65"/>
    </row>
    <row r="201" spans="1:13" ht="22.5">
      <c r="A201" s="70" t="s">
        <v>1039</v>
      </c>
      <c r="B201" s="70" t="s">
        <v>242</v>
      </c>
      <c r="C201" s="71" t="s">
        <v>254</v>
      </c>
      <c r="D201" s="70" t="s">
        <v>1335</v>
      </c>
      <c r="E201" s="70"/>
      <c r="F201" s="72">
        <v>1738109</v>
      </c>
      <c r="G201" s="73">
        <v>1.7381090000000001E-3</v>
      </c>
      <c r="H201" s="74" t="s">
        <v>262</v>
      </c>
      <c r="I201" s="75"/>
      <c r="J201" s="71"/>
      <c r="K201" s="70" t="s">
        <v>13</v>
      </c>
      <c r="L201" s="70" t="s">
        <v>13</v>
      </c>
      <c r="M201" s="71"/>
    </row>
    <row r="202" spans="1:13" ht="22.5">
      <c r="A202" s="64" t="s">
        <v>1039</v>
      </c>
      <c r="B202" s="64" t="s">
        <v>242</v>
      </c>
      <c r="C202" s="65" t="s">
        <v>254</v>
      </c>
      <c r="D202" s="64" t="s">
        <v>236</v>
      </c>
      <c r="E202" s="64"/>
      <c r="F202" s="66">
        <v>1339043</v>
      </c>
      <c r="G202" s="67">
        <v>1.339043E-3</v>
      </c>
      <c r="H202" s="68" t="s">
        <v>262</v>
      </c>
      <c r="I202" s="69"/>
      <c r="J202" s="65"/>
      <c r="K202" s="64" t="s">
        <v>13</v>
      </c>
      <c r="L202" s="64" t="s">
        <v>13</v>
      </c>
      <c r="M202" s="65"/>
    </row>
    <row r="203" spans="1:13" ht="22.5">
      <c r="A203" s="70" t="s">
        <v>1039</v>
      </c>
      <c r="B203" s="70" t="s">
        <v>242</v>
      </c>
      <c r="C203" s="71" t="s">
        <v>254</v>
      </c>
      <c r="D203" s="70" t="s">
        <v>230</v>
      </c>
      <c r="E203" s="70"/>
      <c r="F203" s="72">
        <v>600000</v>
      </c>
      <c r="G203" s="73">
        <v>5.9999999999999995E-4</v>
      </c>
      <c r="H203" s="74" t="s">
        <v>262</v>
      </c>
      <c r="I203" s="75"/>
      <c r="J203" s="71"/>
      <c r="K203" s="70" t="s">
        <v>13</v>
      </c>
      <c r="L203" s="70" t="s">
        <v>13</v>
      </c>
      <c r="M203" s="71"/>
    </row>
    <row r="204" spans="1:13">
      <c r="A204" s="64" t="s">
        <v>11</v>
      </c>
      <c r="B204" s="64" t="s">
        <v>240</v>
      </c>
      <c r="C204" s="65" t="s">
        <v>274</v>
      </c>
      <c r="D204" s="64" t="s">
        <v>282</v>
      </c>
      <c r="E204" s="64"/>
      <c r="F204" s="66">
        <v>915214946</v>
      </c>
      <c r="G204" s="67">
        <v>0.91521494599999997</v>
      </c>
      <c r="H204" s="68" t="s">
        <v>262</v>
      </c>
      <c r="I204" s="69"/>
      <c r="J204" s="65"/>
      <c r="K204" s="64" t="s">
        <v>13</v>
      </c>
      <c r="L204" s="64" t="s">
        <v>13</v>
      </c>
      <c r="M204" s="65"/>
    </row>
    <row r="205" spans="1:13">
      <c r="A205" s="70" t="s">
        <v>15</v>
      </c>
      <c r="B205" s="70" t="s">
        <v>240</v>
      </c>
      <c r="C205" s="71" t="s">
        <v>274</v>
      </c>
      <c r="D205" s="70" t="s">
        <v>282</v>
      </c>
      <c r="E205" s="70"/>
      <c r="F205" s="72">
        <v>1000929200</v>
      </c>
      <c r="G205" s="73">
        <v>1.0009292000000001</v>
      </c>
      <c r="H205" s="74" t="s">
        <v>262</v>
      </c>
      <c r="I205" s="75"/>
      <c r="J205" s="71"/>
      <c r="K205" s="70" t="s">
        <v>13</v>
      </c>
      <c r="L205" s="70" t="s">
        <v>13</v>
      </c>
      <c r="M205" s="71"/>
    </row>
    <row r="206" spans="1:13">
      <c r="A206" s="64" t="s">
        <v>14</v>
      </c>
      <c r="B206" s="64" t="s">
        <v>240</v>
      </c>
      <c r="C206" s="65" t="s">
        <v>274</v>
      </c>
      <c r="D206" s="64" t="s">
        <v>282</v>
      </c>
      <c r="E206" s="64"/>
      <c r="F206" s="66">
        <v>832166342</v>
      </c>
      <c r="G206" s="67">
        <v>0.83216634199999995</v>
      </c>
      <c r="H206" s="68" t="s">
        <v>262</v>
      </c>
      <c r="I206" s="69"/>
      <c r="J206" s="65"/>
      <c r="K206" s="64" t="s">
        <v>13</v>
      </c>
      <c r="L206" s="64" t="s">
        <v>13</v>
      </c>
      <c r="M206" s="65"/>
    </row>
    <row r="207" spans="1:13">
      <c r="A207" s="70" t="s">
        <v>17</v>
      </c>
      <c r="B207" s="70" t="s">
        <v>240</v>
      </c>
      <c r="C207" s="71" t="s">
        <v>274</v>
      </c>
      <c r="D207" s="70" t="s">
        <v>282</v>
      </c>
      <c r="E207" s="70"/>
      <c r="F207" s="72">
        <v>177747746</v>
      </c>
      <c r="G207" s="73">
        <v>0.17774774600000001</v>
      </c>
      <c r="H207" s="74" t="s">
        <v>262</v>
      </c>
      <c r="I207" s="75"/>
      <c r="J207" s="71"/>
      <c r="K207" s="70" t="s">
        <v>13</v>
      </c>
      <c r="L207" s="70" t="s">
        <v>13</v>
      </c>
      <c r="M207" s="71"/>
    </row>
    <row r="208" spans="1:13">
      <c r="A208" s="64" t="s">
        <v>16</v>
      </c>
      <c r="B208" s="64" t="s">
        <v>240</v>
      </c>
      <c r="C208" s="65" t="s">
        <v>274</v>
      </c>
      <c r="D208" s="64" t="s">
        <v>282</v>
      </c>
      <c r="E208" s="64"/>
      <c r="F208" s="66">
        <v>4138879</v>
      </c>
      <c r="G208" s="67">
        <v>4.1388789999999998E-3</v>
      </c>
      <c r="H208" s="68" t="s">
        <v>262</v>
      </c>
      <c r="I208" s="69"/>
      <c r="J208" s="65"/>
      <c r="K208" s="64" t="s">
        <v>13</v>
      </c>
      <c r="L208" s="64" t="s">
        <v>13</v>
      </c>
      <c r="M208" s="65"/>
    </row>
    <row r="209" spans="1:13">
      <c r="A209" s="70" t="s">
        <v>1378</v>
      </c>
      <c r="B209" s="70" t="s">
        <v>240</v>
      </c>
      <c r="C209" s="71" t="s">
        <v>274</v>
      </c>
      <c r="D209" s="70" t="s">
        <v>282</v>
      </c>
      <c r="E209" s="70"/>
      <c r="F209" s="72">
        <v>170542977</v>
      </c>
      <c r="G209" s="73">
        <v>0.17054297700000001</v>
      </c>
      <c r="H209" s="74" t="s">
        <v>262</v>
      </c>
      <c r="I209" s="75"/>
      <c r="J209" s="71"/>
      <c r="K209" s="70" t="s">
        <v>13</v>
      </c>
      <c r="L209" s="70" t="s">
        <v>13</v>
      </c>
      <c r="M209" s="71"/>
    </row>
    <row r="210" spans="1:13">
      <c r="A210" s="64" t="s">
        <v>21</v>
      </c>
      <c r="B210" s="64" t="s">
        <v>240</v>
      </c>
      <c r="C210" s="65" t="s">
        <v>274</v>
      </c>
      <c r="D210" s="64" t="s">
        <v>282</v>
      </c>
      <c r="E210" s="64"/>
      <c r="F210" s="66">
        <v>5830555</v>
      </c>
      <c r="G210" s="67">
        <v>5.8305550000000003E-3</v>
      </c>
      <c r="H210" s="68" t="s">
        <v>262</v>
      </c>
      <c r="I210" s="69"/>
      <c r="J210" s="65"/>
      <c r="K210" s="64" t="s">
        <v>13</v>
      </c>
      <c r="L210" s="64" t="s">
        <v>13</v>
      </c>
      <c r="M210" s="65"/>
    </row>
    <row r="211" spans="1:13">
      <c r="A211" s="70" t="s">
        <v>892</v>
      </c>
      <c r="B211" s="70" t="s">
        <v>240</v>
      </c>
      <c r="C211" s="71" t="s">
        <v>274</v>
      </c>
      <c r="D211" s="70" t="s">
        <v>282</v>
      </c>
      <c r="E211" s="70"/>
      <c r="F211" s="72">
        <v>48588602</v>
      </c>
      <c r="G211" s="73">
        <v>4.8588602000000002E-2</v>
      </c>
      <c r="H211" s="74" t="s">
        <v>262</v>
      </c>
      <c r="I211" s="75"/>
      <c r="J211" s="71"/>
      <c r="K211" s="70" t="s">
        <v>13</v>
      </c>
      <c r="L211" s="70" t="s">
        <v>13</v>
      </c>
      <c r="M211" s="71"/>
    </row>
    <row r="212" spans="1:13">
      <c r="A212" s="64" t="s">
        <v>23</v>
      </c>
      <c r="B212" s="64" t="s">
        <v>241</v>
      </c>
      <c r="C212" s="65" t="s">
        <v>274</v>
      </c>
      <c r="D212" s="64" t="s">
        <v>282</v>
      </c>
      <c r="E212" s="64"/>
      <c r="F212" s="66">
        <v>482388742</v>
      </c>
      <c r="G212" s="67">
        <v>0.48238874199999998</v>
      </c>
      <c r="H212" s="68" t="s">
        <v>262</v>
      </c>
      <c r="I212" s="69"/>
      <c r="J212" s="65"/>
      <c r="K212" s="64" t="s">
        <v>13</v>
      </c>
      <c r="L212" s="64" t="s">
        <v>13</v>
      </c>
      <c r="M212" s="65"/>
    </row>
    <row r="213" spans="1:13">
      <c r="A213" s="70" t="s">
        <v>2276</v>
      </c>
      <c r="B213" s="70" t="s">
        <v>242</v>
      </c>
      <c r="C213" s="71" t="s">
        <v>4242</v>
      </c>
      <c r="D213" s="70" t="s">
        <v>2269</v>
      </c>
      <c r="E213" s="70"/>
      <c r="F213" s="72">
        <v>2000000</v>
      </c>
      <c r="G213" s="73">
        <f t="shared" ref="G213:G216" si="4">+F213/1000000000</f>
        <v>2E-3</v>
      </c>
      <c r="H213" s="74" t="s">
        <v>262</v>
      </c>
      <c r="I213" s="75"/>
      <c r="J213" s="71"/>
      <c r="K213" s="70" t="s">
        <v>13</v>
      </c>
      <c r="L213" s="70" t="s">
        <v>13</v>
      </c>
      <c r="M213" s="71"/>
    </row>
    <row r="214" spans="1:13">
      <c r="A214" s="64" t="s">
        <v>2275</v>
      </c>
      <c r="B214" s="64" t="s">
        <v>242</v>
      </c>
      <c r="C214" s="65" t="s">
        <v>4242</v>
      </c>
      <c r="D214" s="64" t="s">
        <v>2269</v>
      </c>
      <c r="E214" s="64"/>
      <c r="F214" s="66">
        <v>2000000</v>
      </c>
      <c r="G214" s="67">
        <f t="shared" si="4"/>
        <v>2E-3</v>
      </c>
      <c r="H214" s="68" t="s">
        <v>262</v>
      </c>
      <c r="I214" s="69"/>
      <c r="J214" s="65"/>
      <c r="K214" s="64" t="s">
        <v>13</v>
      </c>
      <c r="L214" s="64" t="s">
        <v>13</v>
      </c>
      <c r="M214" s="65"/>
    </row>
    <row r="215" spans="1:13" ht="22.5">
      <c r="A215" s="70" t="s">
        <v>811</v>
      </c>
      <c r="B215" s="70" t="s">
        <v>242</v>
      </c>
      <c r="C215" s="71" t="s">
        <v>4242</v>
      </c>
      <c r="D215" s="70" t="s">
        <v>2268</v>
      </c>
      <c r="E215" s="70"/>
      <c r="F215" s="72">
        <v>5000000</v>
      </c>
      <c r="G215" s="73">
        <f t="shared" si="4"/>
        <v>5.0000000000000001E-3</v>
      </c>
      <c r="H215" s="74" t="s">
        <v>262</v>
      </c>
      <c r="I215" s="75"/>
      <c r="J215" s="71"/>
      <c r="K215" s="70" t="s">
        <v>12</v>
      </c>
      <c r="L215" s="70" t="s">
        <v>13</v>
      </c>
      <c r="M215" s="71"/>
    </row>
    <row r="216" spans="1:13" ht="22.5">
      <c r="A216" s="64" t="s">
        <v>2273</v>
      </c>
      <c r="B216" s="64" t="s">
        <v>242</v>
      </c>
      <c r="C216" s="65" t="s">
        <v>4242</v>
      </c>
      <c r="D216" s="64" t="s">
        <v>2268</v>
      </c>
      <c r="E216" s="64"/>
      <c r="F216" s="66">
        <v>5000000</v>
      </c>
      <c r="G216" s="67">
        <f t="shared" si="4"/>
        <v>5.0000000000000001E-3</v>
      </c>
      <c r="H216" s="68" t="s">
        <v>262</v>
      </c>
      <c r="I216" s="69"/>
      <c r="J216" s="65"/>
      <c r="K216" s="64" t="s">
        <v>12</v>
      </c>
      <c r="L216" s="64" t="s">
        <v>13</v>
      </c>
      <c r="M216" s="65"/>
    </row>
    <row r="217" spans="1:13">
      <c r="A217" s="70" t="s">
        <v>15</v>
      </c>
      <c r="B217" s="70" t="s">
        <v>240</v>
      </c>
      <c r="C217" s="71" t="s">
        <v>300</v>
      </c>
      <c r="D217" s="70" t="s">
        <v>725</v>
      </c>
      <c r="E217" s="70"/>
      <c r="F217" s="72">
        <v>166081803</v>
      </c>
      <c r="G217" s="73">
        <v>0.166081803</v>
      </c>
      <c r="H217" s="74" t="s">
        <v>262</v>
      </c>
      <c r="I217" s="75"/>
      <c r="J217" s="71"/>
      <c r="K217" s="70" t="s">
        <v>13</v>
      </c>
      <c r="L217" s="70" t="s">
        <v>13</v>
      </c>
      <c r="M217" s="71"/>
    </row>
    <row r="218" spans="1:13">
      <c r="A218" s="64" t="s">
        <v>15</v>
      </c>
      <c r="B218" s="64" t="s">
        <v>240</v>
      </c>
      <c r="C218" s="65" t="s">
        <v>301</v>
      </c>
      <c r="D218" s="64" t="s">
        <v>4243</v>
      </c>
      <c r="E218" s="64"/>
      <c r="F218" s="66">
        <v>5542900</v>
      </c>
      <c r="G218" s="67">
        <v>5.5428999999999999E-3</v>
      </c>
      <c r="H218" s="68" t="s">
        <v>262</v>
      </c>
      <c r="I218" s="69"/>
      <c r="J218" s="65"/>
      <c r="K218" s="64" t="s">
        <v>13</v>
      </c>
      <c r="L218" s="64" t="s">
        <v>13</v>
      </c>
      <c r="M218" s="65"/>
    </row>
    <row r="219" spans="1:13">
      <c r="A219" s="70" t="s">
        <v>14</v>
      </c>
      <c r="B219" s="70" t="s">
        <v>240</v>
      </c>
      <c r="C219" s="71" t="s">
        <v>300</v>
      </c>
      <c r="D219" s="70" t="s">
        <v>725</v>
      </c>
      <c r="E219" s="70"/>
      <c r="F219" s="72">
        <v>13333650</v>
      </c>
      <c r="G219" s="73">
        <v>1.3333650000000001E-2</v>
      </c>
      <c r="H219" s="74" t="s">
        <v>262</v>
      </c>
      <c r="I219" s="75"/>
      <c r="J219" s="71"/>
      <c r="K219" s="70" t="s">
        <v>13</v>
      </c>
      <c r="L219" s="70" t="s">
        <v>13</v>
      </c>
      <c r="M219" s="71"/>
    </row>
    <row r="220" spans="1:13">
      <c r="A220" s="64" t="s">
        <v>17</v>
      </c>
      <c r="B220" s="64" t="s">
        <v>240</v>
      </c>
      <c r="C220" s="65" t="s">
        <v>300</v>
      </c>
      <c r="D220" s="64" t="s">
        <v>725</v>
      </c>
      <c r="E220" s="64"/>
      <c r="F220" s="66">
        <v>2581000</v>
      </c>
      <c r="G220" s="67">
        <v>2.581E-3</v>
      </c>
      <c r="H220" s="68" t="s">
        <v>262</v>
      </c>
      <c r="I220" s="69"/>
      <c r="J220" s="65"/>
      <c r="K220" s="64" t="s">
        <v>13</v>
      </c>
      <c r="L220" s="64" t="s">
        <v>13</v>
      </c>
      <c r="M220" s="65"/>
    </row>
    <row r="221" spans="1:13">
      <c r="A221" s="70" t="s">
        <v>16</v>
      </c>
      <c r="B221" s="70" t="s">
        <v>240</v>
      </c>
      <c r="C221" s="71" t="s">
        <v>300</v>
      </c>
      <c r="D221" s="70" t="s">
        <v>725</v>
      </c>
      <c r="E221" s="70"/>
      <c r="F221" s="72">
        <v>40030690</v>
      </c>
      <c r="G221" s="73">
        <v>4.0030690000000001E-2</v>
      </c>
      <c r="H221" s="74" t="s">
        <v>262</v>
      </c>
      <c r="I221" s="75"/>
      <c r="J221" s="71"/>
      <c r="K221" s="70" t="s">
        <v>13</v>
      </c>
      <c r="L221" s="70" t="s">
        <v>13</v>
      </c>
      <c r="M221" s="71"/>
    </row>
    <row r="222" spans="1:13">
      <c r="A222" s="64" t="s">
        <v>1378</v>
      </c>
      <c r="B222" s="64" t="s">
        <v>240</v>
      </c>
      <c r="C222" s="65" t="s">
        <v>300</v>
      </c>
      <c r="D222" s="64" t="s">
        <v>725</v>
      </c>
      <c r="E222" s="64"/>
      <c r="F222" s="66">
        <v>60508656</v>
      </c>
      <c r="G222" s="67">
        <v>6.0508656000000001E-2</v>
      </c>
      <c r="H222" s="68" t="s">
        <v>262</v>
      </c>
      <c r="I222" s="69"/>
      <c r="J222" s="65"/>
      <c r="K222" s="64" t="s">
        <v>13</v>
      </c>
      <c r="L222" s="64" t="s">
        <v>13</v>
      </c>
      <c r="M222" s="65"/>
    </row>
    <row r="223" spans="1:13">
      <c r="A223" s="70" t="s">
        <v>1378</v>
      </c>
      <c r="B223" s="70" t="s">
        <v>240</v>
      </c>
      <c r="C223" s="71" t="s">
        <v>301</v>
      </c>
      <c r="D223" s="70" t="s">
        <v>301</v>
      </c>
      <c r="E223" s="70"/>
      <c r="F223" s="72">
        <v>120243838</v>
      </c>
      <c r="G223" s="73">
        <v>0.12024383800000001</v>
      </c>
      <c r="H223" s="74" t="s">
        <v>262</v>
      </c>
      <c r="I223" s="75"/>
      <c r="J223" s="71"/>
      <c r="K223" s="70" t="s">
        <v>13</v>
      </c>
      <c r="L223" s="70" t="s">
        <v>13</v>
      </c>
      <c r="M223" s="71"/>
    </row>
    <row r="224" spans="1:13">
      <c r="A224" s="64" t="s">
        <v>23</v>
      </c>
      <c r="B224" s="64" t="s">
        <v>241</v>
      </c>
      <c r="C224" s="65" t="s">
        <v>300</v>
      </c>
      <c r="D224" s="64" t="s">
        <v>725</v>
      </c>
      <c r="E224" s="64"/>
      <c r="F224" s="66">
        <v>275548815</v>
      </c>
      <c r="G224" s="67">
        <v>0.275548815</v>
      </c>
      <c r="H224" s="68" t="s">
        <v>262</v>
      </c>
      <c r="I224" s="69"/>
      <c r="J224" s="65"/>
      <c r="K224" s="64" t="s">
        <v>13</v>
      </c>
      <c r="L224" s="64" t="s">
        <v>13</v>
      </c>
      <c r="M224" s="65"/>
    </row>
    <row r="225" spans="1:13">
      <c r="A225" s="70" t="s">
        <v>23</v>
      </c>
      <c r="B225" s="70" t="s">
        <v>241</v>
      </c>
      <c r="C225" s="71" t="s">
        <v>301</v>
      </c>
      <c r="D225" s="70" t="s">
        <v>301</v>
      </c>
      <c r="E225" s="70"/>
      <c r="F225" s="72">
        <v>305995971</v>
      </c>
      <c r="G225" s="73">
        <v>0.30599597099999998</v>
      </c>
      <c r="H225" s="74" t="s">
        <v>262</v>
      </c>
      <c r="I225" s="75"/>
      <c r="J225" s="71"/>
      <c r="K225" s="70" t="s">
        <v>13</v>
      </c>
      <c r="L225" s="70" t="s">
        <v>13</v>
      </c>
      <c r="M225" s="71"/>
    </row>
    <row r="226" spans="1:13">
      <c r="A226" s="64" t="s">
        <v>849</v>
      </c>
      <c r="B226" s="64" t="s">
        <v>242</v>
      </c>
      <c r="C226" s="65" t="s">
        <v>300</v>
      </c>
      <c r="D226" s="64" t="s">
        <v>725</v>
      </c>
      <c r="E226" s="64"/>
      <c r="F226" s="66">
        <v>46450000</v>
      </c>
      <c r="G226" s="67">
        <v>4.6449999999999998E-2</v>
      </c>
      <c r="H226" s="68" t="s">
        <v>262</v>
      </c>
      <c r="I226" s="69"/>
      <c r="J226" s="65"/>
      <c r="K226" s="64" t="s">
        <v>13</v>
      </c>
      <c r="L226" s="64" t="s">
        <v>13</v>
      </c>
      <c r="M226" s="65"/>
    </row>
    <row r="227" spans="1:13">
      <c r="A227" s="70" t="s">
        <v>811</v>
      </c>
      <c r="B227" s="70" t="s">
        <v>242</v>
      </c>
      <c r="C227" s="71" t="s">
        <v>275</v>
      </c>
      <c r="D227" s="70" t="s">
        <v>299</v>
      </c>
      <c r="E227" s="70"/>
      <c r="F227" s="72">
        <v>376328130</v>
      </c>
      <c r="G227" s="73">
        <f t="shared" ref="G227" si="5">+F227/1000000000</f>
        <v>0.37632812999999998</v>
      </c>
      <c r="H227" s="74" t="s">
        <v>262</v>
      </c>
      <c r="I227" s="75"/>
      <c r="J227" s="71"/>
      <c r="K227" s="70" t="s">
        <v>13</v>
      </c>
      <c r="L227" s="70" t="s">
        <v>13</v>
      </c>
      <c r="M227" s="71"/>
    </row>
    <row r="228" spans="1:13">
      <c r="A228" s="64" t="s">
        <v>1034</v>
      </c>
      <c r="B228" s="64" t="s">
        <v>242</v>
      </c>
      <c r="C228" s="65" t="s">
        <v>269</v>
      </c>
      <c r="D228" s="64" t="s">
        <v>234</v>
      </c>
      <c r="E228" s="64"/>
      <c r="F228" s="66">
        <v>5631900</v>
      </c>
      <c r="G228" s="67">
        <v>5.6318999999999996E-3</v>
      </c>
      <c r="H228" s="68" t="s">
        <v>262</v>
      </c>
      <c r="I228" s="69"/>
      <c r="J228" s="65"/>
      <c r="K228" s="64" t="s">
        <v>12</v>
      </c>
      <c r="L228" s="64" t="s">
        <v>13</v>
      </c>
      <c r="M228" s="65"/>
    </row>
    <row r="229" spans="1:13" ht="22.5">
      <c r="A229" s="70" t="s">
        <v>895</v>
      </c>
      <c r="B229" s="70" t="s">
        <v>242</v>
      </c>
      <c r="C229" s="71" t="s">
        <v>269</v>
      </c>
      <c r="D229" s="70" t="s">
        <v>237</v>
      </c>
      <c r="E229" s="70"/>
      <c r="F229" s="72">
        <v>591536</v>
      </c>
      <c r="G229" s="73">
        <v>5.9153600000000004E-4</v>
      </c>
      <c r="H229" s="74" t="s">
        <v>262</v>
      </c>
      <c r="I229" s="75"/>
      <c r="J229" s="71"/>
      <c r="K229" s="70" t="s">
        <v>12</v>
      </c>
      <c r="L229" s="70" t="s">
        <v>13</v>
      </c>
      <c r="M229" s="71"/>
    </row>
    <row r="230" spans="1:13">
      <c r="A230" s="64" t="s">
        <v>850</v>
      </c>
      <c r="B230" s="64" t="s">
        <v>242</v>
      </c>
      <c r="C230" s="65" t="s">
        <v>269</v>
      </c>
      <c r="D230" s="64" t="s">
        <v>232</v>
      </c>
      <c r="E230" s="64"/>
      <c r="F230" s="66">
        <v>6000000</v>
      </c>
      <c r="G230" s="67">
        <v>6.0000000000000001E-3</v>
      </c>
      <c r="H230" s="68" t="s">
        <v>262</v>
      </c>
      <c r="I230" s="69"/>
      <c r="J230" s="65"/>
      <c r="K230" s="64" t="s">
        <v>12</v>
      </c>
      <c r="L230" s="64" t="s">
        <v>13</v>
      </c>
      <c r="M230" s="65"/>
    </row>
    <row r="231" spans="1:13" ht="22.5">
      <c r="A231" s="70" t="s">
        <v>850</v>
      </c>
      <c r="B231" s="70" t="s">
        <v>242</v>
      </c>
      <c r="C231" s="71" t="s">
        <v>269</v>
      </c>
      <c r="D231" s="70" t="s">
        <v>237</v>
      </c>
      <c r="E231" s="70"/>
      <c r="F231" s="72">
        <v>90449018</v>
      </c>
      <c r="G231" s="73">
        <v>9.0449018000000006E-2</v>
      </c>
      <c r="H231" s="74" t="s">
        <v>262</v>
      </c>
      <c r="I231" s="75"/>
      <c r="J231" s="71"/>
      <c r="K231" s="70" t="s">
        <v>12</v>
      </c>
      <c r="L231" s="70" t="s">
        <v>13</v>
      </c>
      <c r="M231" s="71"/>
    </row>
    <row r="232" spans="1:13">
      <c r="A232" s="64" t="s">
        <v>4244</v>
      </c>
      <c r="B232" s="64" t="s">
        <v>242</v>
      </c>
      <c r="C232" s="65" t="s">
        <v>269</v>
      </c>
      <c r="D232" s="64" t="s">
        <v>232</v>
      </c>
      <c r="E232" s="64"/>
      <c r="F232" s="66">
        <v>1712050</v>
      </c>
      <c r="G232" s="67">
        <v>1.7120499999999999E-3</v>
      </c>
      <c r="H232" s="68" t="s">
        <v>262</v>
      </c>
      <c r="I232" s="69"/>
      <c r="J232" s="65"/>
      <c r="K232" s="64" t="s">
        <v>12</v>
      </c>
      <c r="L232" s="64" t="s">
        <v>13</v>
      </c>
      <c r="M232" s="65"/>
    </row>
    <row r="233" spans="1:13">
      <c r="A233" s="70" t="s">
        <v>875</v>
      </c>
      <c r="B233" s="70" t="s">
        <v>242</v>
      </c>
      <c r="C233" s="71" t="s">
        <v>269</v>
      </c>
      <c r="D233" s="70" t="s">
        <v>232</v>
      </c>
      <c r="E233" s="70"/>
      <c r="F233" s="72">
        <v>2546925</v>
      </c>
      <c r="G233" s="73">
        <v>2.5469249999999998E-3</v>
      </c>
      <c r="H233" s="74" t="s">
        <v>262</v>
      </c>
      <c r="I233" s="75"/>
      <c r="J233" s="71"/>
      <c r="K233" s="70" t="s">
        <v>12</v>
      </c>
      <c r="L233" s="70" t="s">
        <v>13</v>
      </c>
      <c r="M233" s="71"/>
    </row>
    <row r="234" spans="1:13">
      <c r="A234" s="64" t="s">
        <v>875</v>
      </c>
      <c r="B234" s="64" t="s">
        <v>242</v>
      </c>
      <c r="C234" s="65" t="s">
        <v>269</v>
      </c>
      <c r="D234" s="64" t="s">
        <v>234</v>
      </c>
      <c r="E234" s="64"/>
      <c r="F234" s="66">
        <v>912450</v>
      </c>
      <c r="G234" s="67">
        <v>9.1244999999999998E-4</v>
      </c>
      <c r="H234" s="68" t="s">
        <v>262</v>
      </c>
      <c r="I234" s="69"/>
      <c r="J234" s="65"/>
      <c r="K234" s="64" t="s">
        <v>12</v>
      </c>
      <c r="L234" s="64" t="s">
        <v>13</v>
      </c>
      <c r="M234" s="65"/>
    </row>
    <row r="235" spans="1:13" ht="22.5">
      <c r="A235" s="70" t="s">
        <v>1032</v>
      </c>
      <c r="B235" s="70" t="s">
        <v>242</v>
      </c>
      <c r="C235" s="71" t="s">
        <v>269</v>
      </c>
      <c r="D235" s="70" t="s">
        <v>232</v>
      </c>
      <c r="E235" s="70"/>
      <c r="F235" s="72">
        <v>5041700</v>
      </c>
      <c r="G235" s="73">
        <v>5.0416999999999997E-3</v>
      </c>
      <c r="H235" s="74" t="s">
        <v>262</v>
      </c>
      <c r="I235" s="75"/>
      <c r="J235" s="71"/>
      <c r="K235" s="70" t="s">
        <v>12</v>
      </c>
      <c r="L235" s="70" t="s">
        <v>13</v>
      </c>
      <c r="M235" s="71"/>
    </row>
    <row r="236" spans="1:13" ht="22.5">
      <c r="A236" s="64" t="s">
        <v>1032</v>
      </c>
      <c r="B236" s="64" t="s">
        <v>242</v>
      </c>
      <c r="C236" s="65" t="s">
        <v>269</v>
      </c>
      <c r="D236" s="64" t="s">
        <v>237</v>
      </c>
      <c r="E236" s="64"/>
      <c r="F236" s="66">
        <v>8176406</v>
      </c>
      <c r="G236" s="67">
        <v>8.1764060000000006E-3</v>
      </c>
      <c r="H236" s="68" t="s">
        <v>262</v>
      </c>
      <c r="I236" s="69"/>
      <c r="J236" s="65"/>
      <c r="K236" s="64" t="s">
        <v>12</v>
      </c>
      <c r="L236" s="64" t="s">
        <v>13</v>
      </c>
      <c r="M236" s="65"/>
    </row>
    <row r="237" spans="1:13" ht="22.5">
      <c r="A237" s="70" t="s">
        <v>4245</v>
      </c>
      <c r="B237" s="70" t="s">
        <v>242</v>
      </c>
      <c r="C237" s="71" t="s">
        <v>269</v>
      </c>
      <c r="D237" s="70" t="s">
        <v>232</v>
      </c>
      <c r="E237" s="70"/>
      <c r="F237" s="72">
        <v>2000000</v>
      </c>
      <c r="G237" s="73">
        <v>2E-3</v>
      </c>
      <c r="H237" s="74" t="s">
        <v>262</v>
      </c>
      <c r="I237" s="75"/>
      <c r="J237" s="71"/>
      <c r="K237" s="70" t="s">
        <v>12</v>
      </c>
      <c r="L237" s="70" t="s">
        <v>13</v>
      </c>
      <c r="M237" s="71"/>
    </row>
    <row r="238" spans="1:13">
      <c r="A238" s="64" t="s">
        <v>444</v>
      </c>
      <c r="B238" s="64" t="s">
        <v>242</v>
      </c>
      <c r="C238" s="65" t="s">
        <v>269</v>
      </c>
      <c r="D238" s="64" t="s">
        <v>232</v>
      </c>
      <c r="E238" s="64"/>
      <c r="F238" s="66">
        <v>17393975</v>
      </c>
      <c r="G238" s="67">
        <v>1.7393974999999999E-2</v>
      </c>
      <c r="H238" s="68" t="s">
        <v>262</v>
      </c>
      <c r="I238" s="69"/>
      <c r="J238" s="65"/>
      <c r="K238" s="64" t="s">
        <v>12</v>
      </c>
      <c r="L238" s="64" t="s">
        <v>13</v>
      </c>
      <c r="M238" s="65"/>
    </row>
    <row r="239" spans="1:13">
      <c r="A239" s="70" t="s">
        <v>444</v>
      </c>
      <c r="B239" s="70" t="s">
        <v>242</v>
      </c>
      <c r="C239" s="71" t="s">
        <v>269</v>
      </c>
      <c r="D239" s="70" t="s">
        <v>234</v>
      </c>
      <c r="E239" s="70"/>
      <c r="F239" s="72">
        <v>62231050</v>
      </c>
      <c r="G239" s="73">
        <v>6.2231050000000003E-2</v>
      </c>
      <c r="H239" s="74" t="s">
        <v>262</v>
      </c>
      <c r="I239" s="75"/>
      <c r="J239" s="71"/>
      <c r="K239" s="70" t="s">
        <v>12</v>
      </c>
      <c r="L239" s="70" t="s">
        <v>13</v>
      </c>
      <c r="M239" s="71"/>
    </row>
    <row r="240" spans="1:13">
      <c r="A240" s="64" t="s">
        <v>1027</v>
      </c>
      <c r="B240" s="64" t="s">
        <v>242</v>
      </c>
      <c r="C240" s="65" t="s">
        <v>269</v>
      </c>
      <c r="D240" s="64" t="s">
        <v>232</v>
      </c>
      <c r="E240" s="64"/>
      <c r="F240" s="66">
        <v>6356425</v>
      </c>
      <c r="G240" s="67">
        <v>6.3564249999999997E-3</v>
      </c>
      <c r="H240" s="68" t="s">
        <v>262</v>
      </c>
      <c r="I240" s="69"/>
      <c r="J240" s="65"/>
      <c r="K240" s="64" t="s">
        <v>12</v>
      </c>
      <c r="L240" s="64" t="s">
        <v>13</v>
      </c>
      <c r="M240" s="65"/>
    </row>
    <row r="241" spans="1:13">
      <c r="A241" s="70" t="s">
        <v>1027</v>
      </c>
      <c r="B241" s="70" t="s">
        <v>242</v>
      </c>
      <c r="C241" s="71" t="s">
        <v>269</v>
      </c>
      <c r="D241" s="70" t="s">
        <v>234</v>
      </c>
      <c r="E241" s="70"/>
      <c r="F241" s="72">
        <v>11935900</v>
      </c>
      <c r="G241" s="73">
        <v>1.1935899999999999E-2</v>
      </c>
      <c r="H241" s="74" t="s">
        <v>262</v>
      </c>
      <c r="I241" s="75"/>
      <c r="J241" s="71"/>
      <c r="K241" s="70" t="s">
        <v>12</v>
      </c>
      <c r="L241" s="70" t="s">
        <v>13</v>
      </c>
      <c r="M241" s="71"/>
    </row>
    <row r="242" spans="1:13" ht="22.5">
      <c r="A242" s="64" t="s">
        <v>1068</v>
      </c>
      <c r="B242" s="64" t="s">
        <v>242</v>
      </c>
      <c r="C242" s="65" t="s">
        <v>269</v>
      </c>
      <c r="D242" s="64" t="s">
        <v>237</v>
      </c>
      <c r="E242" s="64"/>
      <c r="F242" s="66">
        <v>30000</v>
      </c>
      <c r="G242" s="67">
        <v>3.0000000000000001E-5</v>
      </c>
      <c r="H242" s="68" t="s">
        <v>262</v>
      </c>
      <c r="I242" s="69"/>
      <c r="J242" s="65"/>
      <c r="K242" s="64" t="s">
        <v>12</v>
      </c>
      <c r="L242" s="64" t="s">
        <v>13</v>
      </c>
      <c r="M242" s="65"/>
    </row>
    <row r="243" spans="1:13">
      <c r="A243" s="70" t="s">
        <v>8</v>
      </c>
      <c r="B243" s="70" t="s">
        <v>242</v>
      </c>
      <c r="C243" s="71" t="s">
        <v>269</v>
      </c>
      <c r="D243" s="70" t="s">
        <v>232</v>
      </c>
      <c r="E243" s="70"/>
      <c r="F243" s="72">
        <v>1372000</v>
      </c>
      <c r="G243" s="73">
        <v>1.372E-3</v>
      </c>
      <c r="H243" s="74" t="s">
        <v>262</v>
      </c>
      <c r="I243" s="75"/>
      <c r="J243" s="71"/>
      <c r="K243" s="70" t="s">
        <v>12</v>
      </c>
      <c r="L243" s="70" t="s">
        <v>13</v>
      </c>
      <c r="M243" s="71"/>
    </row>
    <row r="244" spans="1:13">
      <c r="A244" s="64" t="s">
        <v>8</v>
      </c>
      <c r="B244" s="64" t="s">
        <v>242</v>
      </c>
      <c r="C244" s="65" t="s">
        <v>269</v>
      </c>
      <c r="D244" s="64" t="s">
        <v>232</v>
      </c>
      <c r="E244" s="64"/>
      <c r="F244" s="66">
        <v>6200000</v>
      </c>
      <c r="G244" s="67">
        <v>6.1999999999999998E-3</v>
      </c>
      <c r="H244" s="68" t="s">
        <v>262</v>
      </c>
      <c r="I244" s="69"/>
      <c r="J244" s="65"/>
      <c r="K244" s="64" t="s">
        <v>12</v>
      </c>
      <c r="L244" s="64" t="s">
        <v>13</v>
      </c>
      <c r="M244" s="65"/>
    </row>
    <row r="245" spans="1:13">
      <c r="A245" s="70" t="s">
        <v>8</v>
      </c>
      <c r="B245" s="70" t="s">
        <v>242</v>
      </c>
      <c r="C245" s="71" t="s">
        <v>269</v>
      </c>
      <c r="D245" s="70" t="s">
        <v>232</v>
      </c>
      <c r="E245" s="70"/>
      <c r="F245" s="72">
        <v>3600000</v>
      </c>
      <c r="G245" s="73">
        <v>3.5999999999999999E-3</v>
      </c>
      <c r="H245" s="74" t="s">
        <v>262</v>
      </c>
      <c r="I245" s="75"/>
      <c r="J245" s="71"/>
      <c r="K245" s="70" t="s">
        <v>12</v>
      </c>
      <c r="L245" s="70" t="s">
        <v>13</v>
      </c>
      <c r="M245" s="71"/>
    </row>
    <row r="246" spans="1:13">
      <c r="A246" s="64" t="s">
        <v>1066</v>
      </c>
      <c r="B246" s="64" t="s">
        <v>242</v>
      </c>
      <c r="C246" s="65" t="s">
        <v>269</v>
      </c>
      <c r="D246" s="64" t="s">
        <v>4246</v>
      </c>
      <c r="E246" s="64"/>
      <c r="F246" s="66">
        <v>240000</v>
      </c>
      <c r="G246" s="67">
        <v>2.4000000000000001E-4</v>
      </c>
      <c r="H246" s="68" t="s">
        <v>262</v>
      </c>
      <c r="I246" s="69"/>
      <c r="J246" s="65"/>
      <c r="K246" s="64" t="s">
        <v>13</v>
      </c>
      <c r="L246" s="64" t="s">
        <v>13</v>
      </c>
      <c r="M246" s="65"/>
    </row>
    <row r="247" spans="1:13" ht="22.5">
      <c r="A247" s="70" t="s">
        <v>1057</v>
      </c>
      <c r="B247" s="70" t="s">
        <v>242</v>
      </c>
      <c r="C247" s="71" t="s">
        <v>269</v>
      </c>
      <c r="D247" s="70" t="s">
        <v>232</v>
      </c>
      <c r="E247" s="70"/>
      <c r="F247" s="72">
        <v>600000</v>
      </c>
      <c r="G247" s="73">
        <v>5.9999999999999995E-4</v>
      </c>
      <c r="H247" s="74" t="s">
        <v>262</v>
      </c>
      <c r="I247" s="75"/>
      <c r="J247" s="71"/>
      <c r="K247" s="70" t="s">
        <v>12</v>
      </c>
      <c r="L247" s="70" t="s">
        <v>13</v>
      </c>
      <c r="M247" s="71"/>
    </row>
    <row r="248" spans="1:13">
      <c r="A248" s="64" t="s">
        <v>1052</v>
      </c>
      <c r="B248" s="64" t="s">
        <v>242</v>
      </c>
      <c r="C248" s="65" t="s">
        <v>269</v>
      </c>
      <c r="D248" s="64" t="s">
        <v>4246</v>
      </c>
      <c r="E248" s="64"/>
      <c r="F248" s="66">
        <v>393000</v>
      </c>
      <c r="G248" s="67">
        <v>3.9300000000000001E-4</v>
      </c>
      <c r="H248" s="68" t="s">
        <v>262</v>
      </c>
      <c r="I248" s="69"/>
      <c r="J248" s="65"/>
      <c r="K248" s="64" t="s">
        <v>13</v>
      </c>
      <c r="L248" s="64" t="s">
        <v>13</v>
      </c>
      <c r="M248" s="65"/>
    </row>
    <row r="249" spans="1:13">
      <c r="A249" s="70" t="s">
        <v>1052</v>
      </c>
      <c r="B249" s="70" t="s">
        <v>242</v>
      </c>
      <c r="C249" s="71" t="s">
        <v>269</v>
      </c>
      <c r="D249" s="70" t="s">
        <v>4239</v>
      </c>
      <c r="E249" s="70"/>
      <c r="F249" s="72">
        <v>741000</v>
      </c>
      <c r="G249" s="73">
        <v>7.4100000000000001E-4</v>
      </c>
      <c r="H249" s="74" t="s">
        <v>262</v>
      </c>
      <c r="I249" s="75"/>
      <c r="J249" s="71"/>
      <c r="K249" s="70" t="s">
        <v>13</v>
      </c>
      <c r="L249" s="70" t="s">
        <v>13</v>
      </c>
      <c r="M249" s="71"/>
    </row>
    <row r="250" spans="1:13">
      <c r="A250" s="64" t="s">
        <v>1035</v>
      </c>
      <c r="B250" s="64" t="s">
        <v>242</v>
      </c>
      <c r="C250" s="65" t="s">
        <v>269</v>
      </c>
      <c r="D250" s="64" t="s">
        <v>234</v>
      </c>
      <c r="E250" s="64"/>
      <c r="F250" s="66">
        <v>392900</v>
      </c>
      <c r="G250" s="67">
        <v>3.9290000000000001E-4</v>
      </c>
      <c r="H250" s="68" t="s">
        <v>262</v>
      </c>
      <c r="I250" s="69"/>
      <c r="J250" s="65"/>
      <c r="K250" s="64" t="s">
        <v>12</v>
      </c>
      <c r="L250" s="64" t="s">
        <v>13</v>
      </c>
      <c r="M250" s="65"/>
    </row>
    <row r="251" spans="1:13">
      <c r="A251" s="70" t="s">
        <v>1035</v>
      </c>
      <c r="B251" s="70" t="s">
        <v>242</v>
      </c>
      <c r="C251" s="71" t="s">
        <v>269</v>
      </c>
      <c r="D251" s="70" t="s">
        <v>234</v>
      </c>
      <c r="E251" s="70"/>
      <c r="F251" s="72">
        <v>630000</v>
      </c>
      <c r="G251" s="73">
        <v>6.3000000000000003E-4</v>
      </c>
      <c r="H251" s="74" t="s">
        <v>262</v>
      </c>
      <c r="I251" s="75"/>
      <c r="J251" s="71"/>
      <c r="K251" s="70" t="s">
        <v>12</v>
      </c>
      <c r="L251" s="70" t="s">
        <v>13</v>
      </c>
      <c r="M251" s="71"/>
    </row>
    <row r="252" spans="1:13">
      <c r="A252" s="64" t="s">
        <v>1035</v>
      </c>
      <c r="B252" s="64" t="s">
        <v>242</v>
      </c>
      <c r="C252" s="65" t="s">
        <v>269</v>
      </c>
      <c r="D252" s="64" t="s">
        <v>234</v>
      </c>
      <c r="E252" s="64"/>
      <c r="F252" s="66">
        <v>765625</v>
      </c>
      <c r="G252" s="67">
        <v>7.6562500000000003E-4</v>
      </c>
      <c r="H252" s="68" t="s">
        <v>262</v>
      </c>
      <c r="I252" s="69"/>
      <c r="J252" s="65"/>
      <c r="K252" s="64" t="s">
        <v>12</v>
      </c>
      <c r="L252" s="64" t="s">
        <v>13</v>
      </c>
      <c r="M252" s="65"/>
    </row>
    <row r="253" spans="1:13">
      <c r="A253" s="70" t="s">
        <v>1035</v>
      </c>
      <c r="B253" s="70" t="s">
        <v>242</v>
      </c>
      <c r="C253" s="71" t="s">
        <v>269</v>
      </c>
      <c r="D253" s="70" t="s">
        <v>234</v>
      </c>
      <c r="E253" s="70"/>
      <c r="F253" s="72">
        <v>370300</v>
      </c>
      <c r="G253" s="73">
        <v>3.703E-4</v>
      </c>
      <c r="H253" s="74" t="s">
        <v>262</v>
      </c>
      <c r="I253" s="75"/>
      <c r="J253" s="71"/>
      <c r="K253" s="70" t="s">
        <v>12</v>
      </c>
      <c r="L253" s="70" t="s">
        <v>13</v>
      </c>
      <c r="M253" s="71"/>
    </row>
    <row r="254" spans="1:13">
      <c r="A254" s="64" t="s">
        <v>1035</v>
      </c>
      <c r="B254" s="64" t="s">
        <v>242</v>
      </c>
      <c r="C254" s="65" t="s">
        <v>269</v>
      </c>
      <c r="D254" s="64" t="s">
        <v>234</v>
      </c>
      <c r="E254" s="64"/>
      <c r="F254" s="66">
        <v>460400</v>
      </c>
      <c r="G254" s="67">
        <v>4.6040000000000002E-4</v>
      </c>
      <c r="H254" s="68" t="s">
        <v>262</v>
      </c>
      <c r="I254" s="69"/>
      <c r="J254" s="65"/>
      <c r="K254" s="64" t="s">
        <v>12</v>
      </c>
      <c r="L254" s="64" t="s">
        <v>13</v>
      </c>
      <c r="M254" s="65"/>
    </row>
    <row r="255" spans="1:13">
      <c r="A255" s="70" t="s">
        <v>1035</v>
      </c>
      <c r="B255" s="70" t="s">
        <v>242</v>
      </c>
      <c r="C255" s="71" t="s">
        <v>269</v>
      </c>
      <c r="D255" s="70" t="s">
        <v>234</v>
      </c>
      <c r="E255" s="70"/>
      <c r="F255" s="72">
        <v>678300</v>
      </c>
      <c r="G255" s="73">
        <v>6.7829999999999995E-4</v>
      </c>
      <c r="H255" s="74" t="s">
        <v>262</v>
      </c>
      <c r="I255" s="75"/>
      <c r="J255" s="71"/>
      <c r="K255" s="70" t="s">
        <v>12</v>
      </c>
      <c r="L255" s="70" t="s">
        <v>13</v>
      </c>
      <c r="M255" s="71"/>
    </row>
    <row r="256" spans="1:13">
      <c r="A256" s="64" t="s">
        <v>1035</v>
      </c>
      <c r="B256" s="64" t="s">
        <v>242</v>
      </c>
      <c r="C256" s="65" t="s">
        <v>269</v>
      </c>
      <c r="D256" s="64" t="s">
        <v>234</v>
      </c>
      <c r="E256" s="64"/>
      <c r="F256" s="66">
        <v>400000</v>
      </c>
      <c r="G256" s="67">
        <v>4.0000000000000002E-4</v>
      </c>
      <c r="H256" s="68" t="s">
        <v>262</v>
      </c>
      <c r="I256" s="69"/>
      <c r="J256" s="65"/>
      <c r="K256" s="64" t="s">
        <v>12</v>
      </c>
      <c r="L256" s="64" t="s">
        <v>13</v>
      </c>
      <c r="M256" s="65"/>
    </row>
    <row r="257" spans="1:13">
      <c r="A257" s="70" t="s">
        <v>1035</v>
      </c>
      <c r="B257" s="70" t="s">
        <v>242</v>
      </c>
      <c r="C257" s="71" t="s">
        <v>269</v>
      </c>
      <c r="D257" s="70" t="s">
        <v>234</v>
      </c>
      <c r="E257" s="70"/>
      <c r="F257" s="72">
        <v>664595</v>
      </c>
      <c r="G257" s="73">
        <v>6.6459500000000003E-4</v>
      </c>
      <c r="H257" s="74" t="s">
        <v>262</v>
      </c>
      <c r="I257" s="75"/>
      <c r="J257" s="71"/>
      <c r="K257" s="70" t="s">
        <v>12</v>
      </c>
      <c r="L257" s="70" t="s">
        <v>13</v>
      </c>
      <c r="M257" s="71"/>
    </row>
    <row r="258" spans="1:13">
      <c r="A258" s="64" t="s">
        <v>1035</v>
      </c>
      <c r="B258" s="64" t="s">
        <v>242</v>
      </c>
      <c r="C258" s="65" t="s">
        <v>269</v>
      </c>
      <c r="D258" s="64" t="s">
        <v>234</v>
      </c>
      <c r="E258" s="64"/>
      <c r="F258" s="66">
        <v>410000</v>
      </c>
      <c r="G258" s="67">
        <v>4.0999999999999999E-4</v>
      </c>
      <c r="H258" s="68" t="s">
        <v>262</v>
      </c>
      <c r="I258" s="69"/>
      <c r="J258" s="65"/>
      <c r="K258" s="64" t="s">
        <v>12</v>
      </c>
      <c r="L258" s="64" t="s">
        <v>13</v>
      </c>
      <c r="M258" s="65"/>
    </row>
    <row r="259" spans="1:13">
      <c r="A259" s="70" t="s">
        <v>1035</v>
      </c>
      <c r="B259" s="70" t="s">
        <v>242</v>
      </c>
      <c r="C259" s="71" t="s">
        <v>269</v>
      </c>
      <c r="D259" s="70" t="s">
        <v>234</v>
      </c>
      <c r="E259" s="70"/>
      <c r="F259" s="72">
        <v>567350</v>
      </c>
      <c r="G259" s="73">
        <v>5.6734999999999999E-4</v>
      </c>
      <c r="H259" s="74" t="s">
        <v>262</v>
      </c>
      <c r="I259" s="75"/>
      <c r="J259" s="71"/>
      <c r="K259" s="70" t="s">
        <v>12</v>
      </c>
      <c r="L259" s="70" t="s">
        <v>13</v>
      </c>
      <c r="M259" s="71"/>
    </row>
    <row r="260" spans="1:13">
      <c r="A260" s="64" t="s">
        <v>1035</v>
      </c>
      <c r="B260" s="64" t="s">
        <v>242</v>
      </c>
      <c r="C260" s="65" t="s">
        <v>269</v>
      </c>
      <c r="D260" s="64" t="s">
        <v>234</v>
      </c>
      <c r="E260" s="64"/>
      <c r="F260" s="66">
        <v>310000</v>
      </c>
      <c r="G260" s="67">
        <v>3.1E-4</v>
      </c>
      <c r="H260" s="68" t="s">
        <v>262</v>
      </c>
      <c r="I260" s="69"/>
      <c r="J260" s="65"/>
      <c r="K260" s="64" t="s">
        <v>12</v>
      </c>
      <c r="L260" s="64" t="s">
        <v>13</v>
      </c>
      <c r="M260" s="65"/>
    </row>
    <row r="261" spans="1:13">
      <c r="A261" s="70" t="s">
        <v>1035</v>
      </c>
      <c r="B261" s="70" t="s">
        <v>242</v>
      </c>
      <c r="C261" s="71" t="s">
        <v>269</v>
      </c>
      <c r="D261" s="70" t="s">
        <v>234</v>
      </c>
      <c r="E261" s="70"/>
      <c r="F261" s="72">
        <v>583750</v>
      </c>
      <c r="G261" s="73">
        <v>5.8374999999999996E-4</v>
      </c>
      <c r="H261" s="74" t="s">
        <v>262</v>
      </c>
      <c r="I261" s="75"/>
      <c r="J261" s="71"/>
      <c r="K261" s="70" t="s">
        <v>12</v>
      </c>
      <c r="L261" s="70" t="s">
        <v>13</v>
      </c>
      <c r="M261" s="71"/>
    </row>
    <row r="262" spans="1:13">
      <c r="A262" s="64" t="s">
        <v>1035</v>
      </c>
      <c r="B262" s="64" t="s">
        <v>242</v>
      </c>
      <c r="C262" s="65" t="s">
        <v>269</v>
      </c>
      <c r="D262" s="64" t="s">
        <v>234</v>
      </c>
      <c r="E262" s="64"/>
      <c r="F262" s="66">
        <v>200000</v>
      </c>
      <c r="G262" s="67">
        <v>2.0000000000000001E-4</v>
      </c>
      <c r="H262" s="68" t="s">
        <v>262</v>
      </c>
      <c r="I262" s="69"/>
      <c r="J262" s="65"/>
      <c r="K262" s="64" t="s">
        <v>12</v>
      </c>
      <c r="L262" s="64" t="s">
        <v>13</v>
      </c>
      <c r="M262" s="65"/>
    </row>
    <row r="263" spans="1:13">
      <c r="A263" s="70" t="s">
        <v>1035</v>
      </c>
      <c r="B263" s="70" t="s">
        <v>242</v>
      </c>
      <c r="C263" s="71" t="s">
        <v>269</v>
      </c>
      <c r="D263" s="70" t="s">
        <v>234</v>
      </c>
      <c r="E263" s="70"/>
      <c r="F263" s="72">
        <v>344350</v>
      </c>
      <c r="G263" s="73">
        <v>3.4434999999999999E-4</v>
      </c>
      <c r="H263" s="74" t="s">
        <v>262</v>
      </c>
      <c r="I263" s="75"/>
      <c r="J263" s="71"/>
      <c r="K263" s="70" t="s">
        <v>12</v>
      </c>
      <c r="L263" s="70" t="s">
        <v>13</v>
      </c>
      <c r="M263" s="71"/>
    </row>
    <row r="264" spans="1:13">
      <c r="A264" s="64" t="s">
        <v>1035</v>
      </c>
      <c r="B264" s="64" t="s">
        <v>242</v>
      </c>
      <c r="C264" s="65" t="s">
        <v>269</v>
      </c>
      <c r="D264" s="64" t="s">
        <v>234</v>
      </c>
      <c r="E264" s="64"/>
      <c r="F264" s="66">
        <v>230000</v>
      </c>
      <c r="G264" s="67">
        <v>2.3000000000000001E-4</v>
      </c>
      <c r="H264" s="68" t="s">
        <v>262</v>
      </c>
      <c r="I264" s="69"/>
      <c r="J264" s="65"/>
      <c r="K264" s="64" t="s">
        <v>12</v>
      </c>
      <c r="L264" s="64" t="s">
        <v>13</v>
      </c>
      <c r="M264" s="65"/>
    </row>
    <row r="265" spans="1:13">
      <c r="A265" s="70" t="s">
        <v>1035</v>
      </c>
      <c r="B265" s="70" t="s">
        <v>242</v>
      </c>
      <c r="C265" s="71" t="s">
        <v>269</v>
      </c>
      <c r="D265" s="70" t="s">
        <v>234</v>
      </c>
      <c r="E265" s="70"/>
      <c r="F265" s="72">
        <v>150000</v>
      </c>
      <c r="G265" s="73">
        <v>1.4999999999999999E-4</v>
      </c>
      <c r="H265" s="74" t="s">
        <v>262</v>
      </c>
      <c r="I265" s="75"/>
      <c r="J265" s="71"/>
      <c r="K265" s="70" t="s">
        <v>12</v>
      </c>
      <c r="L265" s="70" t="s">
        <v>13</v>
      </c>
      <c r="M265" s="71"/>
    </row>
    <row r="266" spans="1:13">
      <c r="A266" s="64" t="s">
        <v>1035</v>
      </c>
      <c r="B266" s="64" t="s">
        <v>242</v>
      </c>
      <c r="C266" s="65" t="s">
        <v>269</v>
      </c>
      <c r="D266" s="64" t="s">
        <v>234</v>
      </c>
      <c r="E266" s="64"/>
      <c r="F266" s="66">
        <v>150000</v>
      </c>
      <c r="G266" s="67">
        <v>1.4999999999999999E-4</v>
      </c>
      <c r="H266" s="68" t="s">
        <v>262</v>
      </c>
      <c r="I266" s="69"/>
      <c r="J266" s="65"/>
      <c r="K266" s="64" t="s">
        <v>12</v>
      </c>
      <c r="L266" s="64" t="s">
        <v>13</v>
      </c>
      <c r="M266" s="65"/>
    </row>
    <row r="267" spans="1:13">
      <c r="A267" s="70" t="s">
        <v>1035</v>
      </c>
      <c r="B267" s="70" t="s">
        <v>242</v>
      </c>
      <c r="C267" s="71" t="s">
        <v>269</v>
      </c>
      <c r="D267" s="70" t="s">
        <v>234</v>
      </c>
      <c r="E267" s="70"/>
      <c r="F267" s="72">
        <v>250000</v>
      </c>
      <c r="G267" s="73">
        <v>2.5000000000000001E-4</v>
      </c>
      <c r="H267" s="74" t="s">
        <v>262</v>
      </c>
      <c r="I267" s="75"/>
      <c r="J267" s="71"/>
      <c r="K267" s="70" t="s">
        <v>12</v>
      </c>
      <c r="L267" s="70" t="s">
        <v>13</v>
      </c>
      <c r="M267" s="71"/>
    </row>
    <row r="268" spans="1:13">
      <c r="A268" s="64" t="s">
        <v>1035</v>
      </c>
      <c r="B268" s="64" t="s">
        <v>242</v>
      </c>
      <c r="C268" s="65" t="s">
        <v>269</v>
      </c>
      <c r="D268" s="64" t="s">
        <v>234</v>
      </c>
      <c r="E268" s="64"/>
      <c r="F268" s="66">
        <v>121050</v>
      </c>
      <c r="G268" s="67">
        <v>1.2105E-4</v>
      </c>
      <c r="H268" s="68" t="s">
        <v>262</v>
      </c>
      <c r="I268" s="69"/>
      <c r="J268" s="65"/>
      <c r="K268" s="64" t="s">
        <v>12</v>
      </c>
      <c r="L268" s="64" t="s">
        <v>13</v>
      </c>
      <c r="M268" s="65"/>
    </row>
    <row r="269" spans="1:13">
      <c r="A269" s="70" t="s">
        <v>1035</v>
      </c>
      <c r="B269" s="70" t="s">
        <v>242</v>
      </c>
      <c r="C269" s="71" t="s">
        <v>269</v>
      </c>
      <c r="D269" s="70" t="s">
        <v>234</v>
      </c>
      <c r="E269" s="70"/>
      <c r="F269" s="72">
        <v>245050</v>
      </c>
      <c r="G269" s="73">
        <v>2.4505000000000002E-4</v>
      </c>
      <c r="H269" s="74" t="s">
        <v>262</v>
      </c>
      <c r="I269" s="75"/>
      <c r="J269" s="71"/>
      <c r="K269" s="70" t="s">
        <v>12</v>
      </c>
      <c r="L269" s="70" t="s">
        <v>13</v>
      </c>
      <c r="M269" s="71"/>
    </row>
    <row r="270" spans="1:13">
      <c r="A270" s="64" t="s">
        <v>1035</v>
      </c>
      <c r="B270" s="64" t="s">
        <v>242</v>
      </c>
      <c r="C270" s="65" t="s">
        <v>269</v>
      </c>
      <c r="D270" s="64" t="s">
        <v>234</v>
      </c>
      <c r="E270" s="64"/>
      <c r="F270" s="66">
        <v>200000</v>
      </c>
      <c r="G270" s="67">
        <v>2.0000000000000001E-4</v>
      </c>
      <c r="H270" s="68" t="s">
        <v>262</v>
      </c>
      <c r="I270" s="69"/>
      <c r="J270" s="65"/>
      <c r="K270" s="64" t="s">
        <v>12</v>
      </c>
      <c r="L270" s="64" t="s">
        <v>13</v>
      </c>
      <c r="M270" s="65"/>
    </row>
    <row r="271" spans="1:13">
      <c r="A271" s="70" t="s">
        <v>1035</v>
      </c>
      <c r="B271" s="70" t="s">
        <v>242</v>
      </c>
      <c r="C271" s="71" t="s">
        <v>269</v>
      </c>
      <c r="D271" s="70" t="s">
        <v>234</v>
      </c>
      <c r="E271" s="70"/>
      <c r="F271" s="72">
        <v>251300</v>
      </c>
      <c r="G271" s="73">
        <v>2.5129999999999998E-4</v>
      </c>
      <c r="H271" s="74" t="s">
        <v>262</v>
      </c>
      <c r="I271" s="75"/>
      <c r="J271" s="71"/>
      <c r="K271" s="70" t="s">
        <v>12</v>
      </c>
      <c r="L271" s="70" t="s">
        <v>13</v>
      </c>
      <c r="M271" s="71"/>
    </row>
    <row r="272" spans="1:13" ht="22.5">
      <c r="A272" s="64" t="s">
        <v>1049</v>
      </c>
      <c r="B272" s="64" t="s">
        <v>242</v>
      </c>
      <c r="C272" s="65" t="s">
        <v>269</v>
      </c>
      <c r="D272" s="64" t="s">
        <v>234</v>
      </c>
      <c r="E272" s="64"/>
      <c r="F272" s="66">
        <v>485800</v>
      </c>
      <c r="G272" s="67">
        <v>4.8579999999999999E-4</v>
      </c>
      <c r="H272" s="68" t="s">
        <v>262</v>
      </c>
      <c r="I272" s="69"/>
      <c r="J272" s="65"/>
      <c r="K272" s="64" t="s">
        <v>12</v>
      </c>
      <c r="L272" s="64" t="s">
        <v>13</v>
      </c>
      <c r="M272" s="65"/>
    </row>
    <row r="273" spans="1:13" ht="22.5">
      <c r="A273" s="70" t="s">
        <v>1049</v>
      </c>
      <c r="B273" s="70" t="s">
        <v>242</v>
      </c>
      <c r="C273" s="71" t="s">
        <v>269</v>
      </c>
      <c r="D273" s="70" t="s">
        <v>234</v>
      </c>
      <c r="E273" s="70"/>
      <c r="F273" s="72">
        <v>209800</v>
      </c>
      <c r="G273" s="73">
        <v>2.098E-4</v>
      </c>
      <c r="H273" s="74" t="s">
        <v>262</v>
      </c>
      <c r="I273" s="75"/>
      <c r="J273" s="71"/>
      <c r="K273" s="70" t="s">
        <v>12</v>
      </c>
      <c r="L273" s="70" t="s">
        <v>13</v>
      </c>
      <c r="M273" s="71"/>
    </row>
    <row r="274" spans="1:13" ht="22.5">
      <c r="A274" s="64" t="s">
        <v>1049</v>
      </c>
      <c r="B274" s="64" t="s">
        <v>242</v>
      </c>
      <c r="C274" s="65" t="s">
        <v>269</v>
      </c>
      <c r="D274" s="64" t="s">
        <v>234</v>
      </c>
      <c r="E274" s="64"/>
      <c r="F274" s="66">
        <v>448000</v>
      </c>
      <c r="G274" s="67">
        <v>4.4799999999999999E-4</v>
      </c>
      <c r="H274" s="68" t="s">
        <v>262</v>
      </c>
      <c r="I274" s="69"/>
      <c r="J274" s="65"/>
      <c r="K274" s="64" t="s">
        <v>12</v>
      </c>
      <c r="L274" s="64" t="s">
        <v>13</v>
      </c>
      <c r="M274" s="65"/>
    </row>
    <row r="275" spans="1:13" ht="22.5">
      <c r="A275" s="70" t="s">
        <v>1049</v>
      </c>
      <c r="B275" s="70" t="s">
        <v>242</v>
      </c>
      <c r="C275" s="71" t="s">
        <v>269</v>
      </c>
      <c r="D275" s="70" t="s">
        <v>234</v>
      </c>
      <c r="E275" s="70"/>
      <c r="F275" s="72">
        <v>593550</v>
      </c>
      <c r="G275" s="73">
        <v>5.9354999999999998E-4</v>
      </c>
      <c r="H275" s="74" t="s">
        <v>262</v>
      </c>
      <c r="I275" s="75"/>
      <c r="J275" s="71"/>
      <c r="K275" s="70" t="s">
        <v>12</v>
      </c>
      <c r="L275" s="70" t="s">
        <v>13</v>
      </c>
      <c r="M275" s="71"/>
    </row>
    <row r="276" spans="1:13">
      <c r="A276" s="64" t="s">
        <v>1030</v>
      </c>
      <c r="B276" s="64" t="s">
        <v>242</v>
      </c>
      <c r="C276" s="65" t="s">
        <v>269</v>
      </c>
      <c r="D276" s="64" t="s">
        <v>234</v>
      </c>
      <c r="E276" s="64"/>
      <c r="F276" s="66">
        <v>821750</v>
      </c>
      <c r="G276" s="67">
        <v>8.2175E-4</v>
      </c>
      <c r="H276" s="68" t="s">
        <v>262</v>
      </c>
      <c r="I276" s="69"/>
      <c r="J276" s="65"/>
      <c r="K276" s="64" t="s">
        <v>12</v>
      </c>
      <c r="L276" s="64" t="s">
        <v>13</v>
      </c>
      <c r="M276" s="65"/>
    </row>
    <row r="277" spans="1:13">
      <c r="A277" s="70" t="s">
        <v>1030</v>
      </c>
      <c r="B277" s="70" t="s">
        <v>242</v>
      </c>
      <c r="C277" s="71" t="s">
        <v>269</v>
      </c>
      <c r="D277" s="70" t="s">
        <v>234</v>
      </c>
      <c r="E277" s="70"/>
      <c r="F277" s="72">
        <v>911050</v>
      </c>
      <c r="G277" s="73">
        <v>9.1104999999999995E-4</v>
      </c>
      <c r="H277" s="74" t="s">
        <v>262</v>
      </c>
      <c r="I277" s="75"/>
      <c r="J277" s="71"/>
      <c r="K277" s="70" t="s">
        <v>12</v>
      </c>
      <c r="L277" s="70" t="s">
        <v>13</v>
      </c>
      <c r="M277" s="71"/>
    </row>
    <row r="278" spans="1:13">
      <c r="A278" s="64" t="s">
        <v>1030</v>
      </c>
      <c r="B278" s="64" t="s">
        <v>242</v>
      </c>
      <c r="C278" s="65" t="s">
        <v>269</v>
      </c>
      <c r="D278" s="64" t="s">
        <v>234</v>
      </c>
      <c r="E278" s="64"/>
      <c r="F278" s="66">
        <v>1060450</v>
      </c>
      <c r="G278" s="67">
        <v>1.0604500000000001E-3</v>
      </c>
      <c r="H278" s="68" t="s">
        <v>262</v>
      </c>
      <c r="I278" s="69"/>
      <c r="J278" s="65"/>
      <c r="K278" s="64" t="s">
        <v>12</v>
      </c>
      <c r="L278" s="64" t="s">
        <v>13</v>
      </c>
      <c r="M278" s="65"/>
    </row>
    <row r="279" spans="1:13">
      <c r="A279" s="70" t="s">
        <v>1030</v>
      </c>
      <c r="B279" s="70" t="s">
        <v>242</v>
      </c>
      <c r="C279" s="71" t="s">
        <v>269</v>
      </c>
      <c r="D279" s="70" t="s">
        <v>234</v>
      </c>
      <c r="E279" s="70"/>
      <c r="F279" s="72">
        <v>948450</v>
      </c>
      <c r="G279" s="73">
        <v>9.4844999999999999E-4</v>
      </c>
      <c r="H279" s="74" t="s">
        <v>262</v>
      </c>
      <c r="I279" s="75"/>
      <c r="J279" s="71"/>
      <c r="K279" s="70" t="s">
        <v>12</v>
      </c>
      <c r="L279" s="70" t="s">
        <v>13</v>
      </c>
      <c r="M279" s="71"/>
    </row>
    <row r="280" spans="1:13">
      <c r="A280" s="64" t="s">
        <v>1030</v>
      </c>
      <c r="B280" s="64" t="s">
        <v>242</v>
      </c>
      <c r="C280" s="65" t="s">
        <v>269</v>
      </c>
      <c r="D280" s="64" t="s">
        <v>234</v>
      </c>
      <c r="E280" s="64"/>
      <c r="F280" s="66">
        <v>1225225</v>
      </c>
      <c r="G280" s="67">
        <v>1.2252249999999999E-3</v>
      </c>
      <c r="H280" s="68" t="s">
        <v>262</v>
      </c>
      <c r="I280" s="69"/>
      <c r="J280" s="65"/>
      <c r="K280" s="64" t="s">
        <v>12</v>
      </c>
      <c r="L280" s="64" t="s">
        <v>13</v>
      </c>
      <c r="M280" s="65"/>
    </row>
    <row r="281" spans="1:13">
      <c r="A281" s="70" t="s">
        <v>1030</v>
      </c>
      <c r="B281" s="70" t="s">
        <v>242</v>
      </c>
      <c r="C281" s="71" t="s">
        <v>269</v>
      </c>
      <c r="D281" s="70" t="s">
        <v>234</v>
      </c>
      <c r="E281" s="70"/>
      <c r="F281" s="72">
        <v>1169100</v>
      </c>
      <c r="G281" s="73">
        <v>1.1691E-3</v>
      </c>
      <c r="H281" s="74" t="s">
        <v>262</v>
      </c>
      <c r="I281" s="75"/>
      <c r="J281" s="71"/>
      <c r="K281" s="70" t="s">
        <v>12</v>
      </c>
      <c r="L281" s="70" t="s">
        <v>13</v>
      </c>
      <c r="M281" s="71"/>
    </row>
    <row r="282" spans="1:13">
      <c r="A282" s="64" t="s">
        <v>1030</v>
      </c>
      <c r="B282" s="64" t="s">
        <v>242</v>
      </c>
      <c r="C282" s="65" t="s">
        <v>269</v>
      </c>
      <c r="D282" s="64" t="s">
        <v>234</v>
      </c>
      <c r="E282" s="64"/>
      <c r="F282" s="66">
        <v>1313310</v>
      </c>
      <c r="G282" s="67">
        <v>1.31331E-3</v>
      </c>
      <c r="H282" s="68" t="s">
        <v>262</v>
      </c>
      <c r="I282" s="69"/>
      <c r="J282" s="65"/>
      <c r="K282" s="64" t="s">
        <v>12</v>
      </c>
      <c r="L282" s="64" t="s">
        <v>13</v>
      </c>
      <c r="M282" s="65"/>
    </row>
    <row r="283" spans="1:13">
      <c r="A283" s="70" t="s">
        <v>1030</v>
      </c>
      <c r="B283" s="70" t="s">
        <v>242</v>
      </c>
      <c r="C283" s="71" t="s">
        <v>269</v>
      </c>
      <c r="D283" s="70" t="s">
        <v>234</v>
      </c>
      <c r="E283" s="70"/>
      <c r="F283" s="72">
        <v>1327255</v>
      </c>
      <c r="G283" s="73">
        <v>1.3272550000000001E-3</v>
      </c>
      <c r="H283" s="74" t="s">
        <v>262</v>
      </c>
      <c r="I283" s="75"/>
      <c r="J283" s="71"/>
      <c r="K283" s="70" t="s">
        <v>12</v>
      </c>
      <c r="L283" s="70" t="s">
        <v>13</v>
      </c>
      <c r="M283" s="71"/>
    </row>
    <row r="284" spans="1:13">
      <c r="A284" s="64" t="s">
        <v>1030</v>
      </c>
      <c r="B284" s="64" t="s">
        <v>242</v>
      </c>
      <c r="C284" s="65" t="s">
        <v>269</v>
      </c>
      <c r="D284" s="64" t="s">
        <v>234</v>
      </c>
      <c r="E284" s="64"/>
      <c r="F284" s="66">
        <v>1270870</v>
      </c>
      <c r="G284" s="67">
        <v>1.2708699999999999E-3</v>
      </c>
      <c r="H284" s="68" t="s">
        <v>262</v>
      </c>
      <c r="I284" s="69"/>
      <c r="J284" s="65"/>
      <c r="K284" s="64" t="s">
        <v>12</v>
      </c>
      <c r="L284" s="64" t="s">
        <v>13</v>
      </c>
      <c r="M284" s="65"/>
    </row>
    <row r="285" spans="1:13">
      <c r="A285" s="70" t="s">
        <v>1030</v>
      </c>
      <c r="B285" s="70" t="s">
        <v>242</v>
      </c>
      <c r="C285" s="71" t="s">
        <v>269</v>
      </c>
      <c r="D285" s="70" t="s">
        <v>234</v>
      </c>
      <c r="E285" s="70"/>
      <c r="F285" s="72">
        <v>1235250</v>
      </c>
      <c r="G285" s="73">
        <v>1.23525E-3</v>
      </c>
      <c r="H285" s="74" t="s">
        <v>262</v>
      </c>
      <c r="I285" s="75"/>
      <c r="J285" s="71"/>
      <c r="K285" s="70" t="s">
        <v>12</v>
      </c>
      <c r="L285" s="70" t="s">
        <v>13</v>
      </c>
      <c r="M285" s="71"/>
    </row>
    <row r="286" spans="1:13">
      <c r="A286" s="64" t="s">
        <v>1030</v>
      </c>
      <c r="B286" s="64" t="s">
        <v>242</v>
      </c>
      <c r="C286" s="65" t="s">
        <v>269</v>
      </c>
      <c r="D286" s="64" t="s">
        <v>234</v>
      </c>
      <c r="E286" s="64"/>
      <c r="F286" s="66">
        <v>1518600</v>
      </c>
      <c r="G286" s="67">
        <v>1.5185999999999999E-3</v>
      </c>
      <c r="H286" s="68" t="s">
        <v>262</v>
      </c>
      <c r="I286" s="69"/>
      <c r="J286" s="65"/>
      <c r="K286" s="64" t="s">
        <v>12</v>
      </c>
      <c r="L286" s="64" t="s">
        <v>13</v>
      </c>
      <c r="M286" s="65"/>
    </row>
    <row r="287" spans="1:13">
      <c r="A287" s="70" t="s">
        <v>1030</v>
      </c>
      <c r="B287" s="70" t="s">
        <v>242</v>
      </c>
      <c r="C287" s="71" t="s">
        <v>269</v>
      </c>
      <c r="D287" s="70" t="s">
        <v>232</v>
      </c>
      <c r="E287" s="70"/>
      <c r="F287" s="72">
        <v>2500000</v>
      </c>
      <c r="G287" s="73">
        <v>2.5000000000000001E-3</v>
      </c>
      <c r="H287" s="74" t="s">
        <v>262</v>
      </c>
      <c r="I287" s="75"/>
      <c r="J287" s="71"/>
      <c r="K287" s="70" t="s">
        <v>12</v>
      </c>
      <c r="L287" s="70" t="s">
        <v>13</v>
      </c>
      <c r="M287" s="71"/>
    </row>
    <row r="288" spans="1:13">
      <c r="A288" s="64" t="s">
        <v>1033</v>
      </c>
      <c r="B288" s="64" t="s">
        <v>242</v>
      </c>
      <c r="C288" s="65" t="s">
        <v>269</v>
      </c>
      <c r="D288" s="64" t="s">
        <v>234</v>
      </c>
      <c r="E288" s="64"/>
      <c r="F288" s="66">
        <v>910450</v>
      </c>
      <c r="G288" s="67">
        <v>9.1045000000000004E-4</v>
      </c>
      <c r="H288" s="68" t="s">
        <v>262</v>
      </c>
      <c r="I288" s="69"/>
      <c r="J288" s="65"/>
      <c r="K288" s="64" t="s">
        <v>12</v>
      </c>
      <c r="L288" s="64" t="s">
        <v>13</v>
      </c>
      <c r="M288" s="65"/>
    </row>
    <row r="289" spans="1:13">
      <c r="A289" s="70" t="s">
        <v>1033</v>
      </c>
      <c r="B289" s="70" t="s">
        <v>242</v>
      </c>
      <c r="C289" s="71" t="s">
        <v>269</v>
      </c>
      <c r="D289" s="70" t="s">
        <v>234</v>
      </c>
      <c r="E289" s="70"/>
      <c r="F289" s="72">
        <v>955150</v>
      </c>
      <c r="G289" s="73">
        <v>9.5514999999999999E-4</v>
      </c>
      <c r="H289" s="74" t="s">
        <v>262</v>
      </c>
      <c r="I289" s="75"/>
      <c r="J289" s="71"/>
      <c r="K289" s="70" t="s">
        <v>12</v>
      </c>
      <c r="L289" s="70" t="s">
        <v>13</v>
      </c>
      <c r="M289" s="71"/>
    </row>
    <row r="290" spans="1:13">
      <c r="A290" s="64" t="s">
        <v>1033</v>
      </c>
      <c r="B290" s="64" t="s">
        <v>242</v>
      </c>
      <c r="C290" s="65" t="s">
        <v>269</v>
      </c>
      <c r="D290" s="64" t="s">
        <v>234</v>
      </c>
      <c r="E290" s="64"/>
      <c r="F290" s="66">
        <v>904300</v>
      </c>
      <c r="G290" s="67">
        <v>9.0430000000000003E-4</v>
      </c>
      <c r="H290" s="68" t="s">
        <v>262</v>
      </c>
      <c r="I290" s="69"/>
      <c r="J290" s="65"/>
      <c r="K290" s="64" t="s">
        <v>12</v>
      </c>
      <c r="L290" s="64" t="s">
        <v>13</v>
      </c>
      <c r="M290" s="65"/>
    </row>
    <row r="291" spans="1:13">
      <c r="A291" s="70" t="s">
        <v>1033</v>
      </c>
      <c r="B291" s="70" t="s">
        <v>242</v>
      </c>
      <c r="C291" s="71" t="s">
        <v>269</v>
      </c>
      <c r="D291" s="70" t="s">
        <v>234</v>
      </c>
      <c r="E291" s="70"/>
      <c r="F291" s="72">
        <v>832950</v>
      </c>
      <c r="G291" s="73">
        <v>8.3295000000000005E-4</v>
      </c>
      <c r="H291" s="74" t="s">
        <v>262</v>
      </c>
      <c r="I291" s="75"/>
      <c r="J291" s="71"/>
      <c r="K291" s="70" t="s">
        <v>12</v>
      </c>
      <c r="L291" s="70" t="s">
        <v>13</v>
      </c>
      <c r="M291" s="71"/>
    </row>
    <row r="292" spans="1:13">
      <c r="A292" s="64" t="s">
        <v>1033</v>
      </c>
      <c r="B292" s="64" t="s">
        <v>242</v>
      </c>
      <c r="C292" s="65" t="s">
        <v>269</v>
      </c>
      <c r="D292" s="64" t="s">
        <v>234</v>
      </c>
      <c r="E292" s="64"/>
      <c r="F292" s="66">
        <v>875050</v>
      </c>
      <c r="G292" s="67">
        <v>8.7505000000000005E-4</v>
      </c>
      <c r="H292" s="68" t="s">
        <v>262</v>
      </c>
      <c r="I292" s="69"/>
      <c r="J292" s="65"/>
      <c r="K292" s="64" t="s">
        <v>12</v>
      </c>
      <c r="L292" s="64" t="s">
        <v>13</v>
      </c>
      <c r="M292" s="65"/>
    </row>
    <row r="293" spans="1:13">
      <c r="A293" s="70" t="s">
        <v>1033</v>
      </c>
      <c r="B293" s="70" t="s">
        <v>242</v>
      </c>
      <c r="C293" s="71" t="s">
        <v>269</v>
      </c>
      <c r="D293" s="70" t="s">
        <v>234</v>
      </c>
      <c r="E293" s="70"/>
      <c r="F293" s="72">
        <v>844400</v>
      </c>
      <c r="G293" s="73">
        <v>8.4440000000000003E-4</v>
      </c>
      <c r="H293" s="74" t="s">
        <v>262</v>
      </c>
      <c r="I293" s="75"/>
      <c r="J293" s="71"/>
      <c r="K293" s="70" t="s">
        <v>12</v>
      </c>
      <c r="L293" s="70" t="s">
        <v>13</v>
      </c>
      <c r="M293" s="71"/>
    </row>
    <row r="294" spans="1:13">
      <c r="A294" s="64" t="s">
        <v>1033</v>
      </c>
      <c r="B294" s="64" t="s">
        <v>242</v>
      </c>
      <c r="C294" s="65" t="s">
        <v>269</v>
      </c>
      <c r="D294" s="64" t="s">
        <v>234</v>
      </c>
      <c r="E294" s="64"/>
      <c r="F294" s="66">
        <v>896650</v>
      </c>
      <c r="G294" s="67">
        <v>8.9665000000000003E-4</v>
      </c>
      <c r="H294" s="68" t="s">
        <v>262</v>
      </c>
      <c r="I294" s="69"/>
      <c r="J294" s="65"/>
      <c r="K294" s="64" t="s">
        <v>12</v>
      </c>
      <c r="L294" s="64" t="s">
        <v>13</v>
      </c>
      <c r="M294" s="65"/>
    </row>
    <row r="295" spans="1:13">
      <c r="A295" s="70" t="s">
        <v>1033</v>
      </c>
      <c r="B295" s="70" t="s">
        <v>242</v>
      </c>
      <c r="C295" s="71" t="s">
        <v>269</v>
      </c>
      <c r="D295" s="70" t="s">
        <v>234</v>
      </c>
      <c r="E295" s="70"/>
      <c r="F295" s="72">
        <v>940100</v>
      </c>
      <c r="G295" s="73">
        <v>9.4010000000000003E-4</v>
      </c>
      <c r="H295" s="74" t="s">
        <v>262</v>
      </c>
      <c r="I295" s="75"/>
      <c r="J295" s="71"/>
      <c r="K295" s="70" t="s">
        <v>12</v>
      </c>
      <c r="L295" s="70" t="s">
        <v>13</v>
      </c>
      <c r="M295" s="71"/>
    </row>
    <row r="296" spans="1:13">
      <c r="A296" s="64" t="s">
        <v>1033</v>
      </c>
      <c r="B296" s="64" t="s">
        <v>242</v>
      </c>
      <c r="C296" s="65" t="s">
        <v>269</v>
      </c>
      <c r="D296" s="64" t="s">
        <v>234</v>
      </c>
      <c r="E296" s="64"/>
      <c r="F296" s="66">
        <v>897200</v>
      </c>
      <c r="G296" s="67">
        <v>8.9720000000000002E-4</v>
      </c>
      <c r="H296" s="68" t="s">
        <v>262</v>
      </c>
      <c r="I296" s="69"/>
      <c r="J296" s="65"/>
      <c r="K296" s="64" t="s">
        <v>12</v>
      </c>
      <c r="L296" s="64" t="s">
        <v>13</v>
      </c>
      <c r="M296" s="65"/>
    </row>
    <row r="297" spans="1:13">
      <c r="A297" s="70" t="s">
        <v>1033</v>
      </c>
      <c r="B297" s="70" t="s">
        <v>242</v>
      </c>
      <c r="C297" s="71" t="s">
        <v>269</v>
      </c>
      <c r="D297" s="70" t="s">
        <v>234</v>
      </c>
      <c r="E297" s="70"/>
      <c r="F297" s="72">
        <v>866250</v>
      </c>
      <c r="G297" s="73">
        <v>8.6625000000000005E-4</v>
      </c>
      <c r="H297" s="74" t="s">
        <v>262</v>
      </c>
      <c r="I297" s="75"/>
      <c r="J297" s="71"/>
      <c r="K297" s="70" t="s">
        <v>12</v>
      </c>
      <c r="L297" s="70" t="s">
        <v>13</v>
      </c>
      <c r="M297" s="71"/>
    </row>
    <row r="298" spans="1:13">
      <c r="A298" s="64" t="s">
        <v>1033</v>
      </c>
      <c r="B298" s="64" t="s">
        <v>242</v>
      </c>
      <c r="C298" s="65" t="s">
        <v>269</v>
      </c>
      <c r="D298" s="64" t="s">
        <v>234</v>
      </c>
      <c r="E298" s="64"/>
      <c r="F298" s="66">
        <v>853950</v>
      </c>
      <c r="G298" s="67">
        <v>8.5395000000000002E-4</v>
      </c>
      <c r="H298" s="68" t="s">
        <v>262</v>
      </c>
      <c r="I298" s="69"/>
      <c r="J298" s="65"/>
      <c r="K298" s="64" t="s">
        <v>12</v>
      </c>
      <c r="L298" s="64" t="s">
        <v>13</v>
      </c>
      <c r="M298" s="65"/>
    </row>
    <row r="299" spans="1:13">
      <c r="A299" s="70" t="s">
        <v>1033</v>
      </c>
      <c r="B299" s="70" t="s">
        <v>242</v>
      </c>
      <c r="C299" s="71" t="s">
        <v>269</v>
      </c>
      <c r="D299" s="70" t="s">
        <v>232</v>
      </c>
      <c r="E299" s="70"/>
      <c r="F299" s="72">
        <v>2112600</v>
      </c>
      <c r="G299" s="73">
        <v>2.1126000000000001E-3</v>
      </c>
      <c r="H299" s="74" t="s">
        <v>262</v>
      </c>
      <c r="I299" s="75"/>
      <c r="J299" s="71"/>
      <c r="K299" s="70" t="s">
        <v>12</v>
      </c>
      <c r="L299" s="70" t="s">
        <v>13</v>
      </c>
      <c r="M299" s="71"/>
    </row>
    <row r="300" spans="1:13">
      <c r="A300" s="64" t="s">
        <v>1048</v>
      </c>
      <c r="B300" s="64" t="s">
        <v>242</v>
      </c>
      <c r="C300" s="65" t="s">
        <v>269</v>
      </c>
      <c r="D300" s="64" t="s">
        <v>4247</v>
      </c>
      <c r="E300" s="64"/>
      <c r="F300" s="66">
        <v>500000</v>
      </c>
      <c r="G300" s="67">
        <v>5.0000000000000001E-4</v>
      </c>
      <c r="H300" s="68" t="s">
        <v>262</v>
      </c>
      <c r="I300" s="69"/>
      <c r="J300" s="65"/>
      <c r="K300" s="64" t="s">
        <v>13</v>
      </c>
      <c r="L300" s="64" t="s">
        <v>13</v>
      </c>
      <c r="M300" s="65"/>
    </row>
    <row r="301" spans="1:13">
      <c r="A301" s="70" t="s">
        <v>1048</v>
      </c>
      <c r="B301" s="70" t="s">
        <v>242</v>
      </c>
      <c r="C301" s="71" t="s">
        <v>269</v>
      </c>
      <c r="D301" s="70" t="s">
        <v>4247</v>
      </c>
      <c r="E301" s="70"/>
      <c r="F301" s="72">
        <v>1000000</v>
      </c>
      <c r="G301" s="73">
        <v>1E-3</v>
      </c>
      <c r="H301" s="74" t="s">
        <v>262</v>
      </c>
      <c r="I301" s="75"/>
      <c r="J301" s="71"/>
      <c r="K301" s="70" t="s">
        <v>13</v>
      </c>
      <c r="L301" s="70" t="s">
        <v>13</v>
      </c>
      <c r="M301" s="71"/>
    </row>
    <row r="302" spans="1:13">
      <c r="A302" s="64" t="s">
        <v>1048</v>
      </c>
      <c r="B302" s="64" t="s">
        <v>242</v>
      </c>
      <c r="C302" s="65" t="s">
        <v>269</v>
      </c>
      <c r="D302" s="64" t="s">
        <v>232</v>
      </c>
      <c r="E302" s="64"/>
      <c r="F302" s="66">
        <v>500000</v>
      </c>
      <c r="G302" s="67">
        <v>5.0000000000000001E-4</v>
      </c>
      <c r="H302" s="68" t="s">
        <v>262</v>
      </c>
      <c r="I302" s="69"/>
      <c r="J302" s="65"/>
      <c r="K302" s="64" t="s">
        <v>12</v>
      </c>
      <c r="L302" s="64" t="s">
        <v>13</v>
      </c>
      <c r="M302" s="65"/>
    </row>
    <row r="303" spans="1:13" ht="22.5">
      <c r="A303" s="70" t="s">
        <v>896</v>
      </c>
      <c r="B303" s="70" t="s">
        <v>242</v>
      </c>
      <c r="C303" s="71" t="s">
        <v>269</v>
      </c>
      <c r="D303" s="70" t="s">
        <v>237</v>
      </c>
      <c r="E303" s="70"/>
      <c r="F303" s="72">
        <v>17600</v>
      </c>
      <c r="G303" s="73">
        <v>1.7600000000000001E-5</v>
      </c>
      <c r="H303" s="74" t="s">
        <v>262</v>
      </c>
      <c r="I303" s="75"/>
      <c r="J303" s="71"/>
      <c r="K303" s="70" t="s">
        <v>12</v>
      </c>
      <c r="L303" s="70" t="s">
        <v>13</v>
      </c>
      <c r="M303" s="71"/>
    </row>
    <row r="304" spans="1:13" ht="22.5">
      <c r="A304" s="64" t="s">
        <v>896</v>
      </c>
      <c r="B304" s="64" t="s">
        <v>242</v>
      </c>
      <c r="C304" s="65" t="s">
        <v>269</v>
      </c>
      <c r="D304" s="64" t="s">
        <v>237</v>
      </c>
      <c r="E304" s="64"/>
      <c r="F304" s="66">
        <v>17600</v>
      </c>
      <c r="G304" s="67">
        <v>1.7600000000000001E-5</v>
      </c>
      <c r="H304" s="68" t="s">
        <v>262</v>
      </c>
      <c r="I304" s="69"/>
      <c r="J304" s="65"/>
      <c r="K304" s="64" t="s">
        <v>12</v>
      </c>
      <c r="L304" s="64" t="s">
        <v>13</v>
      </c>
      <c r="M304" s="65"/>
    </row>
    <row r="305" spans="1:13" ht="22.5">
      <c r="A305" s="70" t="s">
        <v>896</v>
      </c>
      <c r="B305" s="70" t="s">
        <v>242</v>
      </c>
      <c r="C305" s="71" t="s">
        <v>269</v>
      </c>
      <c r="D305" s="70" t="s">
        <v>237</v>
      </c>
      <c r="E305" s="70"/>
      <c r="F305" s="72">
        <v>61000</v>
      </c>
      <c r="G305" s="73">
        <v>6.0999999999999999E-5</v>
      </c>
      <c r="H305" s="74" t="s">
        <v>262</v>
      </c>
      <c r="I305" s="75"/>
      <c r="J305" s="71"/>
      <c r="K305" s="70" t="s">
        <v>12</v>
      </c>
      <c r="L305" s="70" t="s">
        <v>13</v>
      </c>
      <c r="M305" s="71"/>
    </row>
    <row r="306" spans="1:13" ht="22.5">
      <c r="A306" s="64" t="s">
        <v>896</v>
      </c>
      <c r="B306" s="64" t="s">
        <v>242</v>
      </c>
      <c r="C306" s="65" t="s">
        <v>269</v>
      </c>
      <c r="D306" s="64" t="s">
        <v>237</v>
      </c>
      <c r="E306" s="64"/>
      <c r="F306" s="66">
        <v>51000</v>
      </c>
      <c r="G306" s="67">
        <v>5.1E-5</v>
      </c>
      <c r="H306" s="68" t="s">
        <v>262</v>
      </c>
      <c r="I306" s="69"/>
      <c r="J306" s="65"/>
      <c r="K306" s="64" t="s">
        <v>12</v>
      </c>
      <c r="L306" s="64" t="s">
        <v>13</v>
      </c>
      <c r="M306" s="65"/>
    </row>
    <row r="307" spans="1:13">
      <c r="A307" s="70" t="s">
        <v>896</v>
      </c>
      <c r="B307" s="70" t="s">
        <v>242</v>
      </c>
      <c r="C307" s="71" t="s">
        <v>269</v>
      </c>
      <c r="D307" s="70" t="s">
        <v>234</v>
      </c>
      <c r="E307" s="70"/>
      <c r="F307" s="72">
        <v>35000</v>
      </c>
      <c r="G307" s="73">
        <v>3.4999999999999997E-5</v>
      </c>
      <c r="H307" s="74" t="s">
        <v>262</v>
      </c>
      <c r="I307" s="75"/>
      <c r="J307" s="71"/>
      <c r="K307" s="70" t="s">
        <v>12</v>
      </c>
      <c r="L307" s="70" t="s">
        <v>13</v>
      </c>
      <c r="M307" s="71"/>
    </row>
    <row r="308" spans="1:13">
      <c r="A308" s="64" t="s">
        <v>896</v>
      </c>
      <c r="B308" s="64" t="s">
        <v>242</v>
      </c>
      <c r="C308" s="65" t="s">
        <v>269</v>
      </c>
      <c r="D308" s="64" t="s">
        <v>234</v>
      </c>
      <c r="E308" s="64"/>
      <c r="F308" s="66">
        <v>42000</v>
      </c>
      <c r="G308" s="67">
        <v>4.1999999999999998E-5</v>
      </c>
      <c r="H308" s="68" t="s">
        <v>262</v>
      </c>
      <c r="I308" s="69"/>
      <c r="J308" s="65"/>
      <c r="K308" s="64" t="s">
        <v>12</v>
      </c>
      <c r="L308" s="64" t="s">
        <v>13</v>
      </c>
      <c r="M308" s="65"/>
    </row>
    <row r="309" spans="1:13">
      <c r="A309" s="70" t="s">
        <v>896</v>
      </c>
      <c r="B309" s="70" t="s">
        <v>242</v>
      </c>
      <c r="C309" s="71" t="s">
        <v>269</v>
      </c>
      <c r="D309" s="70" t="s">
        <v>234</v>
      </c>
      <c r="E309" s="70"/>
      <c r="F309" s="72">
        <v>33000</v>
      </c>
      <c r="G309" s="73">
        <v>3.3000000000000003E-5</v>
      </c>
      <c r="H309" s="74" t="s">
        <v>262</v>
      </c>
      <c r="I309" s="75"/>
      <c r="J309" s="71"/>
      <c r="K309" s="70" t="s">
        <v>12</v>
      </c>
      <c r="L309" s="70" t="s">
        <v>13</v>
      </c>
      <c r="M309" s="71"/>
    </row>
    <row r="310" spans="1:13">
      <c r="A310" s="64" t="s">
        <v>896</v>
      </c>
      <c r="B310" s="64" t="s">
        <v>242</v>
      </c>
      <c r="C310" s="65" t="s">
        <v>269</v>
      </c>
      <c r="D310" s="64" t="s">
        <v>234</v>
      </c>
      <c r="E310" s="64"/>
      <c r="F310" s="66">
        <v>51000</v>
      </c>
      <c r="G310" s="67">
        <v>5.1E-5</v>
      </c>
      <c r="H310" s="68" t="s">
        <v>262</v>
      </c>
      <c r="I310" s="69"/>
      <c r="J310" s="65"/>
      <c r="K310" s="64" t="s">
        <v>12</v>
      </c>
      <c r="L310" s="64" t="s">
        <v>13</v>
      </c>
      <c r="M310" s="65"/>
    </row>
    <row r="311" spans="1:13">
      <c r="A311" s="70" t="s">
        <v>896</v>
      </c>
      <c r="B311" s="70" t="s">
        <v>242</v>
      </c>
      <c r="C311" s="71" t="s">
        <v>269</v>
      </c>
      <c r="D311" s="70" t="s">
        <v>234</v>
      </c>
      <c r="E311" s="70"/>
      <c r="F311" s="72">
        <v>41000</v>
      </c>
      <c r="G311" s="73">
        <v>4.1E-5</v>
      </c>
      <c r="H311" s="74" t="s">
        <v>262</v>
      </c>
      <c r="I311" s="75"/>
      <c r="J311" s="71"/>
      <c r="K311" s="70" t="s">
        <v>12</v>
      </c>
      <c r="L311" s="70" t="s">
        <v>13</v>
      </c>
      <c r="M311" s="71"/>
    </row>
    <row r="312" spans="1:13">
      <c r="A312" s="64" t="s">
        <v>896</v>
      </c>
      <c r="B312" s="64" t="s">
        <v>242</v>
      </c>
      <c r="C312" s="65" t="s">
        <v>269</v>
      </c>
      <c r="D312" s="64" t="s">
        <v>234</v>
      </c>
      <c r="E312" s="64"/>
      <c r="F312" s="66">
        <v>43000</v>
      </c>
      <c r="G312" s="67">
        <v>4.3000000000000002E-5</v>
      </c>
      <c r="H312" s="68" t="s">
        <v>262</v>
      </c>
      <c r="I312" s="69"/>
      <c r="J312" s="65"/>
      <c r="K312" s="64" t="s">
        <v>12</v>
      </c>
      <c r="L312" s="64" t="s">
        <v>13</v>
      </c>
      <c r="M312" s="65"/>
    </row>
    <row r="313" spans="1:13">
      <c r="A313" s="70" t="s">
        <v>896</v>
      </c>
      <c r="B313" s="70" t="s">
        <v>242</v>
      </c>
      <c r="C313" s="71" t="s">
        <v>269</v>
      </c>
      <c r="D313" s="70" t="s">
        <v>234</v>
      </c>
      <c r="E313" s="70"/>
      <c r="F313" s="72">
        <v>52000</v>
      </c>
      <c r="G313" s="73">
        <v>5.1999999999999997E-5</v>
      </c>
      <c r="H313" s="74" t="s">
        <v>262</v>
      </c>
      <c r="I313" s="75"/>
      <c r="J313" s="71"/>
      <c r="K313" s="70" t="s">
        <v>12</v>
      </c>
      <c r="L313" s="70" t="s">
        <v>13</v>
      </c>
      <c r="M313" s="71"/>
    </row>
    <row r="314" spans="1:13">
      <c r="A314" s="64" t="s">
        <v>896</v>
      </c>
      <c r="B314" s="64" t="s">
        <v>242</v>
      </c>
      <c r="C314" s="65" t="s">
        <v>269</v>
      </c>
      <c r="D314" s="64" t="s">
        <v>234</v>
      </c>
      <c r="E314" s="64"/>
      <c r="F314" s="66">
        <v>52000</v>
      </c>
      <c r="G314" s="67">
        <v>5.1999999999999997E-5</v>
      </c>
      <c r="H314" s="68" t="s">
        <v>262</v>
      </c>
      <c r="I314" s="69"/>
      <c r="J314" s="65"/>
      <c r="K314" s="64" t="s">
        <v>12</v>
      </c>
      <c r="L314" s="64" t="s">
        <v>13</v>
      </c>
      <c r="M314" s="65"/>
    </row>
    <row r="315" spans="1:13">
      <c r="A315" s="70" t="s">
        <v>819</v>
      </c>
      <c r="B315" s="70" t="s">
        <v>242</v>
      </c>
      <c r="C315" s="71" t="s">
        <v>269</v>
      </c>
      <c r="D315" s="70" t="s">
        <v>4239</v>
      </c>
      <c r="E315" s="70"/>
      <c r="F315" s="72">
        <v>6000000</v>
      </c>
      <c r="G315" s="73">
        <v>6.0000000000000001E-3</v>
      </c>
      <c r="H315" s="74" t="s">
        <v>262</v>
      </c>
      <c r="I315" s="75"/>
      <c r="J315" s="71"/>
      <c r="K315" s="70" t="s">
        <v>13</v>
      </c>
      <c r="L315" s="70" t="s">
        <v>13</v>
      </c>
      <c r="M315" s="71"/>
    </row>
    <row r="316" spans="1:13" ht="22.5">
      <c r="A316" s="64" t="s">
        <v>1054</v>
      </c>
      <c r="B316" s="64" t="s">
        <v>242</v>
      </c>
      <c r="C316" s="65" t="s">
        <v>269</v>
      </c>
      <c r="D316" s="64" t="s">
        <v>237</v>
      </c>
      <c r="E316" s="64"/>
      <c r="F316" s="66">
        <v>500000</v>
      </c>
      <c r="G316" s="67">
        <v>5.0000000000000001E-4</v>
      </c>
      <c r="H316" s="68" t="s">
        <v>262</v>
      </c>
      <c r="I316" s="69"/>
      <c r="J316" s="65"/>
      <c r="K316" s="64" t="s">
        <v>12</v>
      </c>
      <c r="L316" s="64" t="s">
        <v>13</v>
      </c>
      <c r="M316" s="65"/>
    </row>
    <row r="317" spans="1:13" ht="22.5">
      <c r="A317" s="70" t="s">
        <v>1054</v>
      </c>
      <c r="B317" s="70" t="s">
        <v>242</v>
      </c>
      <c r="C317" s="71" t="s">
        <v>269</v>
      </c>
      <c r="D317" s="70" t="s">
        <v>237</v>
      </c>
      <c r="E317" s="70"/>
      <c r="F317" s="72">
        <v>500000</v>
      </c>
      <c r="G317" s="73">
        <v>5.0000000000000001E-4</v>
      </c>
      <c r="H317" s="74" t="s">
        <v>262</v>
      </c>
      <c r="I317" s="75"/>
      <c r="J317" s="71"/>
      <c r="K317" s="70" t="s">
        <v>12</v>
      </c>
      <c r="L317" s="70" t="s">
        <v>13</v>
      </c>
      <c r="M317" s="71"/>
    </row>
    <row r="318" spans="1:13">
      <c r="A318" s="64" t="s">
        <v>2271</v>
      </c>
      <c r="B318" s="64" t="s">
        <v>242</v>
      </c>
      <c r="C318" s="65" t="s">
        <v>269</v>
      </c>
      <c r="D318" s="64" t="s">
        <v>234</v>
      </c>
      <c r="E318" s="64"/>
      <c r="F318" s="66">
        <v>1092098</v>
      </c>
      <c r="G318" s="67">
        <v>1.0920979999999999E-3</v>
      </c>
      <c r="H318" s="68" t="s">
        <v>262</v>
      </c>
      <c r="I318" s="69"/>
      <c r="J318" s="65"/>
      <c r="K318" s="64" t="s">
        <v>12</v>
      </c>
      <c r="L318" s="64" t="s">
        <v>13</v>
      </c>
      <c r="M318" s="65"/>
    </row>
    <row r="319" spans="1:13" ht="22.5">
      <c r="A319" s="70" t="s">
        <v>2271</v>
      </c>
      <c r="B319" s="70" t="s">
        <v>242</v>
      </c>
      <c r="C319" s="71" t="s">
        <v>269</v>
      </c>
      <c r="D319" s="70" t="s">
        <v>237</v>
      </c>
      <c r="E319" s="70"/>
      <c r="F319" s="72">
        <v>588054</v>
      </c>
      <c r="G319" s="73">
        <v>5.8805399999999996E-4</v>
      </c>
      <c r="H319" s="74" t="s">
        <v>262</v>
      </c>
      <c r="I319" s="75"/>
      <c r="J319" s="71"/>
      <c r="K319" s="70" t="s">
        <v>12</v>
      </c>
      <c r="L319" s="70" t="s">
        <v>13</v>
      </c>
      <c r="M319" s="71"/>
    </row>
    <row r="320" spans="1:13" ht="22.5">
      <c r="A320" s="64" t="s">
        <v>1062</v>
      </c>
      <c r="B320" s="64" t="s">
        <v>242</v>
      </c>
      <c r="C320" s="65" t="s">
        <v>269</v>
      </c>
      <c r="D320" s="64" t="s">
        <v>237</v>
      </c>
      <c r="E320" s="64"/>
      <c r="F320" s="66">
        <v>51400</v>
      </c>
      <c r="G320" s="67">
        <v>5.1400000000000003E-5</v>
      </c>
      <c r="H320" s="68" t="s">
        <v>262</v>
      </c>
      <c r="I320" s="69"/>
      <c r="J320" s="65"/>
      <c r="K320" s="64" t="s">
        <v>12</v>
      </c>
      <c r="L320" s="64" t="s">
        <v>13</v>
      </c>
      <c r="M320" s="65"/>
    </row>
    <row r="321" spans="1:13" ht="22.5">
      <c r="A321" s="70" t="s">
        <v>1062</v>
      </c>
      <c r="B321" s="70" t="s">
        <v>242</v>
      </c>
      <c r="C321" s="71" t="s">
        <v>269</v>
      </c>
      <c r="D321" s="70" t="s">
        <v>237</v>
      </c>
      <c r="E321" s="70"/>
      <c r="F321" s="72">
        <v>54440</v>
      </c>
      <c r="G321" s="73">
        <v>5.4440000000000001E-5</v>
      </c>
      <c r="H321" s="74" t="s">
        <v>262</v>
      </c>
      <c r="I321" s="75"/>
      <c r="J321" s="71"/>
      <c r="K321" s="70" t="s">
        <v>12</v>
      </c>
      <c r="L321" s="70" t="s">
        <v>13</v>
      </c>
      <c r="M321" s="71"/>
    </row>
    <row r="322" spans="1:13" ht="22.5">
      <c r="A322" s="64" t="s">
        <v>1062</v>
      </c>
      <c r="B322" s="64" t="s">
        <v>242</v>
      </c>
      <c r="C322" s="65" t="s">
        <v>269</v>
      </c>
      <c r="D322" s="64" t="s">
        <v>237</v>
      </c>
      <c r="E322" s="64"/>
      <c r="F322" s="66">
        <v>44560</v>
      </c>
      <c r="G322" s="67">
        <v>4.456E-5</v>
      </c>
      <c r="H322" s="68" t="s">
        <v>262</v>
      </c>
      <c r="I322" s="69"/>
      <c r="J322" s="65"/>
      <c r="K322" s="64" t="s">
        <v>12</v>
      </c>
      <c r="L322" s="64" t="s">
        <v>13</v>
      </c>
      <c r="M322" s="65"/>
    </row>
    <row r="323" spans="1:13" ht="22.5">
      <c r="A323" s="70" t="s">
        <v>1062</v>
      </c>
      <c r="B323" s="70" t="s">
        <v>242</v>
      </c>
      <c r="C323" s="71" t="s">
        <v>269</v>
      </c>
      <c r="D323" s="70" t="s">
        <v>237</v>
      </c>
      <c r="E323" s="70"/>
      <c r="F323" s="72">
        <v>51400</v>
      </c>
      <c r="G323" s="73">
        <v>5.1400000000000003E-5</v>
      </c>
      <c r="H323" s="74" t="s">
        <v>262</v>
      </c>
      <c r="I323" s="75"/>
      <c r="J323" s="71"/>
      <c r="K323" s="70" t="s">
        <v>12</v>
      </c>
      <c r="L323" s="70" t="s">
        <v>13</v>
      </c>
      <c r="M323" s="71"/>
    </row>
    <row r="324" spans="1:13" ht="22.5">
      <c r="A324" s="64" t="s">
        <v>1062</v>
      </c>
      <c r="B324" s="64" t="s">
        <v>242</v>
      </c>
      <c r="C324" s="65" t="s">
        <v>269</v>
      </c>
      <c r="D324" s="64" t="s">
        <v>237</v>
      </c>
      <c r="E324" s="64"/>
      <c r="F324" s="66">
        <v>45320</v>
      </c>
      <c r="G324" s="67">
        <v>4.532E-5</v>
      </c>
      <c r="H324" s="68" t="s">
        <v>262</v>
      </c>
      <c r="I324" s="69"/>
      <c r="J324" s="65"/>
      <c r="K324" s="64" t="s">
        <v>12</v>
      </c>
      <c r="L324" s="64" t="s">
        <v>13</v>
      </c>
      <c r="M324" s="65"/>
    </row>
    <row r="325" spans="1:13" ht="22.5">
      <c r="A325" s="70" t="s">
        <v>1026</v>
      </c>
      <c r="B325" s="70" t="s">
        <v>242</v>
      </c>
      <c r="C325" s="71" t="s">
        <v>269</v>
      </c>
      <c r="D325" s="70" t="s">
        <v>234</v>
      </c>
      <c r="E325" s="70"/>
      <c r="F325" s="72">
        <v>2359250</v>
      </c>
      <c r="G325" s="73">
        <v>2.3592499999999998E-3</v>
      </c>
      <c r="H325" s="74" t="s">
        <v>262</v>
      </c>
      <c r="I325" s="75"/>
      <c r="J325" s="71"/>
      <c r="K325" s="70" t="s">
        <v>12</v>
      </c>
      <c r="L325" s="70" t="s">
        <v>13</v>
      </c>
      <c r="M325" s="71"/>
    </row>
    <row r="326" spans="1:13" ht="22.5">
      <c r="A326" s="64" t="s">
        <v>1026</v>
      </c>
      <c r="B326" s="64" t="s">
        <v>242</v>
      </c>
      <c r="C326" s="65" t="s">
        <v>269</v>
      </c>
      <c r="D326" s="64" t="s">
        <v>234</v>
      </c>
      <c r="E326" s="64"/>
      <c r="F326" s="66">
        <v>2376250</v>
      </c>
      <c r="G326" s="67">
        <v>2.3762499999999999E-3</v>
      </c>
      <c r="H326" s="68" t="s">
        <v>262</v>
      </c>
      <c r="I326" s="69"/>
      <c r="J326" s="65"/>
      <c r="K326" s="64" t="s">
        <v>12</v>
      </c>
      <c r="L326" s="64" t="s">
        <v>13</v>
      </c>
      <c r="M326" s="65"/>
    </row>
    <row r="327" spans="1:13" ht="22.5">
      <c r="A327" s="70" t="s">
        <v>1026</v>
      </c>
      <c r="B327" s="70" t="s">
        <v>242</v>
      </c>
      <c r="C327" s="71" t="s">
        <v>269</v>
      </c>
      <c r="D327" s="70" t="s">
        <v>234</v>
      </c>
      <c r="E327" s="70"/>
      <c r="F327" s="72">
        <v>2384250</v>
      </c>
      <c r="G327" s="73">
        <v>2.3842500000000001E-3</v>
      </c>
      <c r="H327" s="74" t="s">
        <v>262</v>
      </c>
      <c r="I327" s="75"/>
      <c r="J327" s="71"/>
      <c r="K327" s="70" t="s">
        <v>12</v>
      </c>
      <c r="L327" s="70" t="s">
        <v>13</v>
      </c>
      <c r="M327" s="71"/>
    </row>
    <row r="328" spans="1:13" ht="22.5">
      <c r="A328" s="64" t="s">
        <v>1026</v>
      </c>
      <c r="B328" s="64" t="s">
        <v>242</v>
      </c>
      <c r="C328" s="65" t="s">
        <v>269</v>
      </c>
      <c r="D328" s="64" t="s">
        <v>234</v>
      </c>
      <c r="E328" s="64"/>
      <c r="F328" s="66">
        <v>2566250</v>
      </c>
      <c r="G328" s="67">
        <v>2.56625E-3</v>
      </c>
      <c r="H328" s="68" t="s">
        <v>262</v>
      </c>
      <c r="I328" s="69"/>
      <c r="J328" s="65"/>
      <c r="K328" s="64" t="s">
        <v>12</v>
      </c>
      <c r="L328" s="64" t="s">
        <v>13</v>
      </c>
      <c r="M328" s="65"/>
    </row>
    <row r="329" spans="1:13" ht="22.5">
      <c r="A329" s="70" t="s">
        <v>1026</v>
      </c>
      <c r="B329" s="70" t="s">
        <v>242</v>
      </c>
      <c r="C329" s="71" t="s">
        <v>269</v>
      </c>
      <c r="D329" s="70" t="s">
        <v>234</v>
      </c>
      <c r="E329" s="70"/>
      <c r="F329" s="72">
        <v>1757250</v>
      </c>
      <c r="G329" s="73">
        <v>1.7572499999999999E-3</v>
      </c>
      <c r="H329" s="74" t="s">
        <v>262</v>
      </c>
      <c r="I329" s="75"/>
      <c r="J329" s="71"/>
      <c r="K329" s="70" t="s">
        <v>12</v>
      </c>
      <c r="L329" s="70" t="s">
        <v>13</v>
      </c>
      <c r="M329" s="71"/>
    </row>
    <row r="330" spans="1:13" ht="22.5">
      <c r="A330" s="64" t="s">
        <v>1026</v>
      </c>
      <c r="B330" s="64" t="s">
        <v>242</v>
      </c>
      <c r="C330" s="65" t="s">
        <v>269</v>
      </c>
      <c r="D330" s="64" t="s">
        <v>234</v>
      </c>
      <c r="E330" s="64"/>
      <c r="F330" s="66">
        <v>3935000</v>
      </c>
      <c r="G330" s="67">
        <v>3.9350000000000001E-3</v>
      </c>
      <c r="H330" s="68" t="s">
        <v>262</v>
      </c>
      <c r="I330" s="69"/>
      <c r="J330" s="65"/>
      <c r="K330" s="64" t="s">
        <v>12</v>
      </c>
      <c r="L330" s="64" t="s">
        <v>13</v>
      </c>
      <c r="M330" s="65"/>
    </row>
    <row r="331" spans="1:13" ht="22.5">
      <c r="A331" s="70" t="s">
        <v>1026</v>
      </c>
      <c r="B331" s="70" t="s">
        <v>242</v>
      </c>
      <c r="C331" s="71" t="s">
        <v>269</v>
      </c>
      <c r="D331" s="70" t="s">
        <v>234</v>
      </c>
      <c r="E331" s="70"/>
      <c r="F331" s="72">
        <v>4150000</v>
      </c>
      <c r="G331" s="73">
        <v>4.15E-3</v>
      </c>
      <c r="H331" s="74" t="s">
        <v>262</v>
      </c>
      <c r="I331" s="75"/>
      <c r="J331" s="71"/>
      <c r="K331" s="70" t="s">
        <v>12</v>
      </c>
      <c r="L331" s="70" t="s">
        <v>13</v>
      </c>
      <c r="M331" s="71"/>
    </row>
    <row r="332" spans="1:13" ht="22.5">
      <c r="A332" s="64" t="s">
        <v>1026</v>
      </c>
      <c r="B332" s="64" t="s">
        <v>242</v>
      </c>
      <c r="C332" s="65" t="s">
        <v>269</v>
      </c>
      <c r="D332" s="64" t="s">
        <v>234</v>
      </c>
      <c r="E332" s="64"/>
      <c r="F332" s="66">
        <v>1050000</v>
      </c>
      <c r="G332" s="67">
        <v>1.0499999999999999E-3</v>
      </c>
      <c r="H332" s="68" t="s">
        <v>262</v>
      </c>
      <c r="I332" s="69"/>
      <c r="J332" s="65"/>
      <c r="K332" s="64" t="s">
        <v>12</v>
      </c>
      <c r="L332" s="64" t="s">
        <v>13</v>
      </c>
      <c r="M332" s="65"/>
    </row>
    <row r="333" spans="1:13" ht="22.5">
      <c r="A333" s="70" t="s">
        <v>1026</v>
      </c>
      <c r="B333" s="70" t="s">
        <v>242</v>
      </c>
      <c r="C333" s="71" t="s">
        <v>269</v>
      </c>
      <c r="D333" s="70" t="s">
        <v>234</v>
      </c>
      <c r="E333" s="70"/>
      <c r="F333" s="72">
        <v>1050000</v>
      </c>
      <c r="G333" s="73">
        <v>1.0499999999999999E-3</v>
      </c>
      <c r="H333" s="74" t="s">
        <v>262</v>
      </c>
      <c r="I333" s="75"/>
      <c r="J333" s="71"/>
      <c r="K333" s="70" t="s">
        <v>12</v>
      </c>
      <c r="L333" s="70" t="s">
        <v>13</v>
      </c>
      <c r="M333" s="71"/>
    </row>
    <row r="334" spans="1:13" ht="22.5">
      <c r="A334" s="64" t="s">
        <v>1026</v>
      </c>
      <c r="B334" s="64" t="s">
        <v>242</v>
      </c>
      <c r="C334" s="65" t="s">
        <v>269</v>
      </c>
      <c r="D334" s="64" t="s">
        <v>234</v>
      </c>
      <c r="E334" s="64"/>
      <c r="F334" s="66">
        <v>1750000</v>
      </c>
      <c r="G334" s="67">
        <v>1.75E-3</v>
      </c>
      <c r="H334" s="68" t="s">
        <v>262</v>
      </c>
      <c r="I334" s="69"/>
      <c r="J334" s="65"/>
      <c r="K334" s="64" t="s">
        <v>12</v>
      </c>
      <c r="L334" s="64" t="s">
        <v>13</v>
      </c>
      <c r="M334" s="65"/>
    </row>
    <row r="335" spans="1:13" ht="22.5">
      <c r="A335" s="70" t="s">
        <v>1026</v>
      </c>
      <c r="B335" s="70" t="s">
        <v>242</v>
      </c>
      <c r="C335" s="71" t="s">
        <v>269</v>
      </c>
      <c r="D335" s="70" t="s">
        <v>234</v>
      </c>
      <c r="E335" s="70"/>
      <c r="F335" s="72">
        <v>5518150</v>
      </c>
      <c r="G335" s="73">
        <v>5.5181500000000003E-3</v>
      </c>
      <c r="H335" s="74" t="s">
        <v>262</v>
      </c>
      <c r="I335" s="75"/>
      <c r="J335" s="71"/>
      <c r="K335" s="70" t="s">
        <v>12</v>
      </c>
      <c r="L335" s="70" t="s">
        <v>13</v>
      </c>
      <c r="M335" s="71"/>
    </row>
    <row r="336" spans="1:13" ht="22.5">
      <c r="A336" s="64" t="s">
        <v>1026</v>
      </c>
      <c r="B336" s="64" t="s">
        <v>242</v>
      </c>
      <c r="C336" s="65" t="s">
        <v>269</v>
      </c>
      <c r="D336" s="64" t="s">
        <v>234</v>
      </c>
      <c r="E336" s="64"/>
      <c r="F336" s="66">
        <v>4095000</v>
      </c>
      <c r="G336" s="67">
        <v>4.0949999999999997E-3</v>
      </c>
      <c r="H336" s="68" t="s">
        <v>262</v>
      </c>
      <c r="I336" s="69"/>
      <c r="J336" s="65"/>
      <c r="K336" s="64" t="s">
        <v>12</v>
      </c>
      <c r="L336" s="64" t="s">
        <v>13</v>
      </c>
      <c r="M336" s="65"/>
    </row>
    <row r="337" spans="1:13" ht="22.5">
      <c r="A337" s="70" t="s">
        <v>1026</v>
      </c>
      <c r="B337" s="70" t="s">
        <v>242</v>
      </c>
      <c r="C337" s="71" t="s">
        <v>269</v>
      </c>
      <c r="D337" s="70" t="s">
        <v>234</v>
      </c>
      <c r="E337" s="70"/>
      <c r="F337" s="72">
        <v>2295000</v>
      </c>
      <c r="G337" s="73">
        <v>2.2950000000000002E-3</v>
      </c>
      <c r="H337" s="74" t="s">
        <v>262</v>
      </c>
      <c r="I337" s="75"/>
      <c r="J337" s="71"/>
      <c r="K337" s="70" t="s">
        <v>12</v>
      </c>
      <c r="L337" s="70" t="s">
        <v>13</v>
      </c>
      <c r="M337" s="71"/>
    </row>
    <row r="338" spans="1:13" ht="22.5">
      <c r="A338" s="64" t="s">
        <v>1026</v>
      </c>
      <c r="B338" s="64" t="s">
        <v>242</v>
      </c>
      <c r="C338" s="65" t="s">
        <v>269</v>
      </c>
      <c r="D338" s="64" t="s">
        <v>234</v>
      </c>
      <c r="E338" s="64"/>
      <c r="F338" s="66">
        <v>350000</v>
      </c>
      <c r="G338" s="67">
        <v>3.5E-4</v>
      </c>
      <c r="H338" s="68" t="s">
        <v>262</v>
      </c>
      <c r="I338" s="69"/>
      <c r="J338" s="65"/>
      <c r="K338" s="64" t="s">
        <v>12</v>
      </c>
      <c r="L338" s="64" t="s">
        <v>13</v>
      </c>
      <c r="M338" s="65"/>
    </row>
    <row r="339" spans="1:13" ht="22.5">
      <c r="A339" s="70" t="s">
        <v>1026</v>
      </c>
      <c r="B339" s="70" t="s">
        <v>242</v>
      </c>
      <c r="C339" s="71" t="s">
        <v>269</v>
      </c>
      <c r="D339" s="70" t="s">
        <v>232</v>
      </c>
      <c r="E339" s="70"/>
      <c r="F339" s="72">
        <v>2000000</v>
      </c>
      <c r="G339" s="73">
        <v>2E-3</v>
      </c>
      <c r="H339" s="74" t="s">
        <v>262</v>
      </c>
      <c r="I339" s="75"/>
      <c r="J339" s="71"/>
      <c r="K339" s="70" t="s">
        <v>12</v>
      </c>
      <c r="L339" s="70" t="s">
        <v>13</v>
      </c>
      <c r="M339" s="71"/>
    </row>
    <row r="340" spans="1:13" ht="22.5">
      <c r="A340" s="64" t="s">
        <v>1026</v>
      </c>
      <c r="B340" s="64" t="s">
        <v>242</v>
      </c>
      <c r="C340" s="65" t="s">
        <v>269</v>
      </c>
      <c r="D340" s="64" t="s">
        <v>232</v>
      </c>
      <c r="E340" s="64"/>
      <c r="F340" s="66">
        <v>2000000</v>
      </c>
      <c r="G340" s="67">
        <v>2E-3</v>
      </c>
      <c r="H340" s="68" t="s">
        <v>262</v>
      </c>
      <c r="I340" s="69"/>
      <c r="J340" s="65"/>
      <c r="K340" s="64" t="s">
        <v>12</v>
      </c>
      <c r="L340" s="64" t="s">
        <v>13</v>
      </c>
      <c r="M340" s="65"/>
    </row>
    <row r="341" spans="1:13" ht="22.5">
      <c r="A341" s="70" t="s">
        <v>1026</v>
      </c>
      <c r="B341" s="70" t="s">
        <v>242</v>
      </c>
      <c r="C341" s="71" t="s">
        <v>269</v>
      </c>
      <c r="D341" s="70" t="s">
        <v>232</v>
      </c>
      <c r="E341" s="70"/>
      <c r="F341" s="72">
        <v>250000</v>
      </c>
      <c r="G341" s="73">
        <v>2.5000000000000001E-4</v>
      </c>
      <c r="H341" s="74" t="s">
        <v>262</v>
      </c>
      <c r="I341" s="75"/>
      <c r="J341" s="71"/>
      <c r="K341" s="70" t="s">
        <v>12</v>
      </c>
      <c r="L341" s="70" t="s">
        <v>13</v>
      </c>
      <c r="M341" s="71"/>
    </row>
    <row r="342" spans="1:13" ht="22.5">
      <c r="A342" s="64" t="s">
        <v>1061</v>
      </c>
      <c r="B342" s="64" t="s">
        <v>242</v>
      </c>
      <c r="C342" s="65" t="s">
        <v>269</v>
      </c>
      <c r="D342" s="64" t="s">
        <v>237</v>
      </c>
      <c r="E342" s="64"/>
      <c r="F342" s="66">
        <v>300000</v>
      </c>
      <c r="G342" s="67">
        <v>2.9999999999999997E-4</v>
      </c>
      <c r="H342" s="68" t="s">
        <v>262</v>
      </c>
      <c r="I342" s="69"/>
      <c r="J342" s="65"/>
      <c r="K342" s="64" t="s">
        <v>12</v>
      </c>
      <c r="L342" s="64" t="s">
        <v>13</v>
      </c>
      <c r="M342" s="65"/>
    </row>
    <row r="343" spans="1:13" ht="22.5">
      <c r="A343" s="70" t="s">
        <v>450</v>
      </c>
      <c r="B343" s="70" t="s">
        <v>242</v>
      </c>
      <c r="C343" s="71" t="s">
        <v>269</v>
      </c>
      <c r="D343" s="70" t="s">
        <v>237</v>
      </c>
      <c r="E343" s="70"/>
      <c r="F343" s="72">
        <v>21560</v>
      </c>
      <c r="G343" s="73">
        <v>2.156E-5</v>
      </c>
      <c r="H343" s="74" t="s">
        <v>262</v>
      </c>
      <c r="I343" s="75"/>
      <c r="J343" s="71"/>
      <c r="K343" s="70" t="s">
        <v>12</v>
      </c>
      <c r="L343" s="70" t="s">
        <v>13</v>
      </c>
      <c r="M343" s="71"/>
    </row>
    <row r="344" spans="1:13">
      <c r="A344" s="64" t="s">
        <v>450</v>
      </c>
      <c r="B344" s="64" t="s">
        <v>242</v>
      </c>
      <c r="C344" s="65" t="s">
        <v>269</v>
      </c>
      <c r="D344" s="64" t="s">
        <v>234</v>
      </c>
      <c r="E344" s="64"/>
      <c r="F344" s="66">
        <v>40040</v>
      </c>
      <c r="G344" s="67">
        <v>4.0040000000000003E-5</v>
      </c>
      <c r="H344" s="68" t="s">
        <v>262</v>
      </c>
      <c r="I344" s="69"/>
      <c r="J344" s="65"/>
      <c r="K344" s="64" t="s">
        <v>12</v>
      </c>
      <c r="L344" s="64" t="s">
        <v>13</v>
      </c>
      <c r="M344" s="65"/>
    </row>
    <row r="345" spans="1:13">
      <c r="A345" s="70" t="s">
        <v>450</v>
      </c>
      <c r="B345" s="70" t="s">
        <v>242</v>
      </c>
      <c r="C345" s="71" t="s">
        <v>269</v>
      </c>
      <c r="D345" s="70" t="s">
        <v>234</v>
      </c>
      <c r="E345" s="70"/>
      <c r="F345" s="72">
        <v>50800</v>
      </c>
      <c r="G345" s="73">
        <v>5.0800000000000002E-5</v>
      </c>
      <c r="H345" s="74" t="s">
        <v>262</v>
      </c>
      <c r="I345" s="75"/>
      <c r="J345" s="71"/>
      <c r="K345" s="70" t="s">
        <v>12</v>
      </c>
      <c r="L345" s="70" t="s">
        <v>13</v>
      </c>
      <c r="M345" s="71"/>
    </row>
    <row r="346" spans="1:13">
      <c r="A346" s="64" t="s">
        <v>450</v>
      </c>
      <c r="B346" s="64" t="s">
        <v>242</v>
      </c>
      <c r="C346" s="65" t="s">
        <v>269</v>
      </c>
      <c r="D346" s="64" t="s">
        <v>234</v>
      </c>
      <c r="E346" s="64"/>
      <c r="F346" s="66">
        <v>25800</v>
      </c>
      <c r="G346" s="67">
        <v>2.58E-5</v>
      </c>
      <c r="H346" s="68" t="s">
        <v>262</v>
      </c>
      <c r="I346" s="69"/>
      <c r="J346" s="65"/>
      <c r="K346" s="64" t="s">
        <v>12</v>
      </c>
      <c r="L346" s="64" t="s">
        <v>13</v>
      </c>
      <c r="M346" s="65"/>
    </row>
    <row r="347" spans="1:13">
      <c r="A347" s="70" t="s">
        <v>450</v>
      </c>
      <c r="B347" s="70" t="s">
        <v>242</v>
      </c>
      <c r="C347" s="71" t="s">
        <v>269</v>
      </c>
      <c r="D347" s="70" t="s">
        <v>234</v>
      </c>
      <c r="E347" s="70"/>
      <c r="F347" s="72">
        <v>66200</v>
      </c>
      <c r="G347" s="73">
        <v>6.6199999999999996E-5</v>
      </c>
      <c r="H347" s="74" t="s">
        <v>262</v>
      </c>
      <c r="I347" s="75"/>
      <c r="J347" s="71"/>
      <c r="K347" s="70" t="s">
        <v>12</v>
      </c>
      <c r="L347" s="70" t="s">
        <v>13</v>
      </c>
      <c r="M347" s="71"/>
    </row>
    <row r="348" spans="1:13">
      <c r="A348" s="64" t="s">
        <v>450</v>
      </c>
      <c r="B348" s="64" t="s">
        <v>242</v>
      </c>
      <c r="C348" s="65" t="s">
        <v>269</v>
      </c>
      <c r="D348" s="64" t="s">
        <v>234</v>
      </c>
      <c r="E348" s="64"/>
      <c r="F348" s="66">
        <v>85600</v>
      </c>
      <c r="G348" s="67">
        <v>8.5599999999999994E-5</v>
      </c>
      <c r="H348" s="68" t="s">
        <v>262</v>
      </c>
      <c r="I348" s="69"/>
      <c r="J348" s="65"/>
      <c r="K348" s="64" t="s">
        <v>12</v>
      </c>
      <c r="L348" s="64" t="s">
        <v>13</v>
      </c>
      <c r="M348" s="65"/>
    </row>
    <row r="349" spans="1:13">
      <c r="A349" s="70" t="s">
        <v>450</v>
      </c>
      <c r="B349" s="70" t="s">
        <v>242</v>
      </c>
      <c r="C349" s="71" t="s">
        <v>269</v>
      </c>
      <c r="D349" s="70" t="s">
        <v>234</v>
      </c>
      <c r="E349" s="70"/>
      <c r="F349" s="72">
        <v>66600</v>
      </c>
      <c r="G349" s="73">
        <v>6.6600000000000006E-5</v>
      </c>
      <c r="H349" s="74" t="s">
        <v>262</v>
      </c>
      <c r="I349" s="75"/>
      <c r="J349" s="71"/>
      <c r="K349" s="70" t="s">
        <v>12</v>
      </c>
      <c r="L349" s="70" t="s">
        <v>13</v>
      </c>
      <c r="M349" s="71"/>
    </row>
    <row r="350" spans="1:13">
      <c r="A350" s="64" t="s">
        <v>450</v>
      </c>
      <c r="B350" s="64" t="s">
        <v>242</v>
      </c>
      <c r="C350" s="65" t="s">
        <v>269</v>
      </c>
      <c r="D350" s="64" t="s">
        <v>234</v>
      </c>
      <c r="E350" s="64"/>
      <c r="F350" s="66">
        <v>40600</v>
      </c>
      <c r="G350" s="67">
        <v>4.0599999999999998E-5</v>
      </c>
      <c r="H350" s="68" t="s">
        <v>262</v>
      </c>
      <c r="I350" s="69"/>
      <c r="J350" s="65"/>
      <c r="K350" s="64" t="s">
        <v>12</v>
      </c>
      <c r="L350" s="64" t="s">
        <v>13</v>
      </c>
      <c r="M350" s="65"/>
    </row>
    <row r="351" spans="1:13">
      <c r="A351" s="70" t="s">
        <v>450</v>
      </c>
      <c r="B351" s="70" t="s">
        <v>242</v>
      </c>
      <c r="C351" s="71" t="s">
        <v>269</v>
      </c>
      <c r="D351" s="70" t="s">
        <v>234</v>
      </c>
      <c r="E351" s="70"/>
      <c r="F351" s="72">
        <v>65200</v>
      </c>
      <c r="G351" s="73">
        <v>6.5199999999999999E-5</v>
      </c>
      <c r="H351" s="74" t="s">
        <v>262</v>
      </c>
      <c r="I351" s="75"/>
      <c r="J351" s="71"/>
      <c r="K351" s="70" t="s">
        <v>12</v>
      </c>
      <c r="L351" s="70" t="s">
        <v>13</v>
      </c>
      <c r="M351" s="71"/>
    </row>
    <row r="352" spans="1:13">
      <c r="A352" s="64" t="s">
        <v>450</v>
      </c>
      <c r="B352" s="64" t="s">
        <v>242</v>
      </c>
      <c r="C352" s="65" t="s">
        <v>269</v>
      </c>
      <c r="D352" s="64" t="s">
        <v>234</v>
      </c>
      <c r="E352" s="64"/>
      <c r="F352" s="66">
        <v>210000</v>
      </c>
      <c r="G352" s="67">
        <v>2.1000000000000001E-4</v>
      </c>
      <c r="H352" s="68" t="s">
        <v>262</v>
      </c>
      <c r="I352" s="69"/>
      <c r="J352" s="65"/>
      <c r="K352" s="64" t="s">
        <v>12</v>
      </c>
      <c r="L352" s="64" t="s">
        <v>13</v>
      </c>
      <c r="M352" s="65"/>
    </row>
    <row r="353" spans="1:13">
      <c r="A353" s="70" t="s">
        <v>1055</v>
      </c>
      <c r="B353" s="70" t="s">
        <v>242</v>
      </c>
      <c r="C353" s="71" t="s">
        <v>269</v>
      </c>
      <c r="D353" s="70" t="s">
        <v>4246</v>
      </c>
      <c r="E353" s="70"/>
      <c r="F353" s="72">
        <v>1000000</v>
      </c>
      <c r="G353" s="73">
        <v>1E-3</v>
      </c>
      <c r="H353" s="74" t="s">
        <v>262</v>
      </c>
      <c r="I353" s="75"/>
      <c r="J353" s="71"/>
      <c r="K353" s="70" t="s">
        <v>13</v>
      </c>
      <c r="L353" s="70" t="s">
        <v>13</v>
      </c>
      <c r="M353" s="71"/>
    </row>
    <row r="354" spans="1:13">
      <c r="A354" s="64" t="s">
        <v>1067</v>
      </c>
      <c r="B354" s="64" t="s">
        <v>242</v>
      </c>
      <c r="C354" s="65" t="s">
        <v>269</v>
      </c>
      <c r="D354" s="64" t="s">
        <v>234</v>
      </c>
      <c r="E354" s="64"/>
      <c r="F354" s="66">
        <v>77000</v>
      </c>
      <c r="G354" s="67">
        <v>7.7000000000000001E-5</v>
      </c>
      <c r="H354" s="68" t="s">
        <v>262</v>
      </c>
      <c r="I354" s="69"/>
      <c r="J354" s="65"/>
      <c r="K354" s="64" t="s">
        <v>12</v>
      </c>
      <c r="L354" s="64" t="s">
        <v>13</v>
      </c>
      <c r="M354" s="65"/>
    </row>
    <row r="355" spans="1:13">
      <c r="A355" s="70" t="s">
        <v>1067</v>
      </c>
      <c r="B355" s="70" t="s">
        <v>242</v>
      </c>
      <c r="C355" s="71" t="s">
        <v>269</v>
      </c>
      <c r="D355" s="70" t="s">
        <v>234</v>
      </c>
      <c r="E355" s="70"/>
      <c r="F355" s="72">
        <v>43752</v>
      </c>
      <c r="G355" s="73">
        <v>4.3751999999999997E-5</v>
      </c>
      <c r="H355" s="74" t="s">
        <v>262</v>
      </c>
      <c r="I355" s="75"/>
      <c r="J355" s="71"/>
      <c r="K355" s="70" t="s">
        <v>12</v>
      </c>
      <c r="L355" s="70" t="s">
        <v>13</v>
      </c>
      <c r="M355" s="71"/>
    </row>
    <row r="356" spans="1:13">
      <c r="A356" s="64" t="s">
        <v>1067</v>
      </c>
      <c r="B356" s="64" t="s">
        <v>242</v>
      </c>
      <c r="C356" s="65" t="s">
        <v>269</v>
      </c>
      <c r="D356" s="64" t="s">
        <v>234</v>
      </c>
      <c r="E356" s="64"/>
      <c r="F356" s="66">
        <v>30000</v>
      </c>
      <c r="G356" s="67">
        <v>3.0000000000000001E-5</v>
      </c>
      <c r="H356" s="68" t="s">
        <v>262</v>
      </c>
      <c r="I356" s="69"/>
      <c r="J356" s="65"/>
      <c r="K356" s="64" t="s">
        <v>12</v>
      </c>
      <c r="L356" s="64" t="s">
        <v>13</v>
      </c>
      <c r="M356" s="65"/>
    </row>
    <row r="357" spans="1:13">
      <c r="A357" s="70" t="s">
        <v>862</v>
      </c>
      <c r="B357" s="70" t="s">
        <v>242</v>
      </c>
      <c r="C357" s="71" t="s">
        <v>269</v>
      </c>
      <c r="D357" s="70" t="s">
        <v>4246</v>
      </c>
      <c r="E357" s="70"/>
      <c r="F357" s="72">
        <v>1000000</v>
      </c>
      <c r="G357" s="73">
        <v>1E-3</v>
      </c>
      <c r="H357" s="74" t="s">
        <v>262</v>
      </c>
      <c r="I357" s="75"/>
      <c r="J357" s="71"/>
      <c r="K357" s="70" t="s">
        <v>13</v>
      </c>
      <c r="L357" s="70" t="s">
        <v>13</v>
      </c>
      <c r="M357" s="71"/>
    </row>
    <row r="358" spans="1:13" ht="22.5">
      <c r="A358" s="64" t="s">
        <v>163</v>
      </c>
      <c r="B358" s="64" t="s">
        <v>242</v>
      </c>
      <c r="C358" s="65" t="s">
        <v>269</v>
      </c>
      <c r="D358" s="64" t="s">
        <v>237</v>
      </c>
      <c r="E358" s="64"/>
      <c r="F358" s="66">
        <v>280280</v>
      </c>
      <c r="G358" s="67">
        <v>2.8027999999999999E-4</v>
      </c>
      <c r="H358" s="68" t="s">
        <v>262</v>
      </c>
      <c r="I358" s="69"/>
      <c r="J358" s="65"/>
      <c r="K358" s="64" t="s">
        <v>12</v>
      </c>
      <c r="L358" s="64" t="s">
        <v>13</v>
      </c>
      <c r="M358" s="65"/>
    </row>
    <row r="359" spans="1:13">
      <c r="A359" s="70" t="s">
        <v>163</v>
      </c>
      <c r="B359" s="70" t="s">
        <v>242</v>
      </c>
      <c r="C359" s="71" t="s">
        <v>269</v>
      </c>
      <c r="D359" s="70" t="s">
        <v>234</v>
      </c>
      <c r="E359" s="70"/>
      <c r="F359" s="72">
        <v>520520</v>
      </c>
      <c r="G359" s="73">
        <v>5.2052000000000001E-4</v>
      </c>
      <c r="H359" s="74" t="s">
        <v>262</v>
      </c>
      <c r="I359" s="75"/>
      <c r="J359" s="71"/>
      <c r="K359" s="70" t="s">
        <v>12</v>
      </c>
      <c r="L359" s="70" t="s">
        <v>13</v>
      </c>
      <c r="M359" s="71"/>
    </row>
    <row r="360" spans="1:13">
      <c r="A360" s="64" t="s">
        <v>163</v>
      </c>
      <c r="B360" s="64" t="s">
        <v>242</v>
      </c>
      <c r="C360" s="65" t="s">
        <v>269</v>
      </c>
      <c r="D360" s="64" t="s">
        <v>234</v>
      </c>
      <c r="E360" s="64"/>
      <c r="F360" s="66">
        <v>3124000</v>
      </c>
      <c r="G360" s="67">
        <v>3.124E-3</v>
      </c>
      <c r="H360" s="68" t="s">
        <v>262</v>
      </c>
      <c r="I360" s="69"/>
      <c r="J360" s="65"/>
      <c r="K360" s="64" t="s">
        <v>12</v>
      </c>
      <c r="L360" s="64" t="s">
        <v>13</v>
      </c>
      <c r="M360" s="65"/>
    </row>
    <row r="361" spans="1:13">
      <c r="A361" s="70" t="s">
        <v>163</v>
      </c>
      <c r="B361" s="70" t="s">
        <v>242</v>
      </c>
      <c r="C361" s="71" t="s">
        <v>269</v>
      </c>
      <c r="D361" s="70" t="s">
        <v>234</v>
      </c>
      <c r="E361" s="70"/>
      <c r="F361" s="72">
        <v>1058000</v>
      </c>
      <c r="G361" s="73">
        <v>1.0579999999999999E-3</v>
      </c>
      <c r="H361" s="74" t="s">
        <v>262</v>
      </c>
      <c r="I361" s="75"/>
      <c r="J361" s="71"/>
      <c r="K361" s="70" t="s">
        <v>12</v>
      </c>
      <c r="L361" s="70" t="s">
        <v>13</v>
      </c>
      <c r="M361" s="71"/>
    </row>
    <row r="362" spans="1:13">
      <c r="A362" s="64" t="s">
        <v>163</v>
      </c>
      <c r="B362" s="64" t="s">
        <v>242</v>
      </c>
      <c r="C362" s="65" t="s">
        <v>269</v>
      </c>
      <c r="D362" s="64" t="s">
        <v>234</v>
      </c>
      <c r="E362" s="64"/>
      <c r="F362" s="66">
        <v>3509854</v>
      </c>
      <c r="G362" s="67">
        <v>3.5098540000000002E-3</v>
      </c>
      <c r="H362" s="68" t="s">
        <v>262</v>
      </c>
      <c r="I362" s="69"/>
      <c r="J362" s="65"/>
      <c r="K362" s="64" t="s">
        <v>12</v>
      </c>
      <c r="L362" s="64" t="s">
        <v>13</v>
      </c>
      <c r="M362" s="65"/>
    </row>
    <row r="363" spans="1:13">
      <c r="A363" s="70" t="s">
        <v>163</v>
      </c>
      <c r="B363" s="70" t="s">
        <v>242</v>
      </c>
      <c r="C363" s="71" t="s">
        <v>269</v>
      </c>
      <c r="D363" s="70" t="s">
        <v>234</v>
      </c>
      <c r="E363" s="70"/>
      <c r="F363" s="72">
        <v>2136550</v>
      </c>
      <c r="G363" s="73">
        <v>2.1365500000000001E-3</v>
      </c>
      <c r="H363" s="74" t="s">
        <v>262</v>
      </c>
      <c r="I363" s="75"/>
      <c r="J363" s="71"/>
      <c r="K363" s="70" t="s">
        <v>12</v>
      </c>
      <c r="L363" s="70" t="s">
        <v>13</v>
      </c>
      <c r="M363" s="71"/>
    </row>
    <row r="364" spans="1:13">
      <c r="A364" s="64" t="s">
        <v>163</v>
      </c>
      <c r="B364" s="64" t="s">
        <v>242</v>
      </c>
      <c r="C364" s="65" t="s">
        <v>269</v>
      </c>
      <c r="D364" s="64" t="s">
        <v>234</v>
      </c>
      <c r="E364" s="64"/>
      <c r="F364" s="66">
        <v>4604400</v>
      </c>
      <c r="G364" s="67">
        <v>4.6043999999999998E-3</v>
      </c>
      <c r="H364" s="68" t="s">
        <v>262</v>
      </c>
      <c r="I364" s="69"/>
      <c r="J364" s="65"/>
      <c r="K364" s="64" t="s">
        <v>12</v>
      </c>
      <c r="L364" s="64" t="s">
        <v>13</v>
      </c>
      <c r="M364" s="65"/>
    </row>
    <row r="365" spans="1:13">
      <c r="A365" s="70" t="s">
        <v>163</v>
      </c>
      <c r="B365" s="70" t="s">
        <v>242</v>
      </c>
      <c r="C365" s="71" t="s">
        <v>269</v>
      </c>
      <c r="D365" s="70" t="s">
        <v>234</v>
      </c>
      <c r="E365" s="70"/>
      <c r="F365" s="72">
        <v>850000</v>
      </c>
      <c r="G365" s="73">
        <v>8.4999999999999995E-4</v>
      </c>
      <c r="H365" s="74" t="s">
        <v>262</v>
      </c>
      <c r="I365" s="75"/>
      <c r="J365" s="71"/>
      <c r="K365" s="70" t="s">
        <v>12</v>
      </c>
      <c r="L365" s="70" t="s">
        <v>13</v>
      </c>
      <c r="M365" s="71"/>
    </row>
    <row r="366" spans="1:13">
      <c r="A366" s="64" t="s">
        <v>163</v>
      </c>
      <c r="B366" s="64" t="s">
        <v>242</v>
      </c>
      <c r="C366" s="65" t="s">
        <v>269</v>
      </c>
      <c r="D366" s="64" t="s">
        <v>234</v>
      </c>
      <c r="E366" s="64"/>
      <c r="F366" s="66">
        <v>2803951</v>
      </c>
      <c r="G366" s="67">
        <v>2.8039509999999998E-3</v>
      </c>
      <c r="H366" s="68" t="s">
        <v>262</v>
      </c>
      <c r="I366" s="69"/>
      <c r="J366" s="65"/>
      <c r="K366" s="64" t="s">
        <v>12</v>
      </c>
      <c r="L366" s="64" t="s">
        <v>13</v>
      </c>
      <c r="M366" s="65"/>
    </row>
    <row r="367" spans="1:13">
      <c r="A367" s="70" t="s">
        <v>163</v>
      </c>
      <c r="B367" s="70" t="s">
        <v>242</v>
      </c>
      <c r="C367" s="71" t="s">
        <v>269</v>
      </c>
      <c r="D367" s="70" t="s">
        <v>234</v>
      </c>
      <c r="E367" s="70"/>
      <c r="F367" s="72">
        <v>2884700</v>
      </c>
      <c r="G367" s="73">
        <v>2.8847E-3</v>
      </c>
      <c r="H367" s="74" t="s">
        <v>262</v>
      </c>
      <c r="I367" s="75"/>
      <c r="J367" s="71"/>
      <c r="K367" s="70" t="s">
        <v>12</v>
      </c>
      <c r="L367" s="70" t="s">
        <v>13</v>
      </c>
      <c r="M367" s="71"/>
    </row>
    <row r="368" spans="1:13">
      <c r="A368" s="64" t="s">
        <v>163</v>
      </c>
      <c r="B368" s="64" t="s">
        <v>242</v>
      </c>
      <c r="C368" s="65" t="s">
        <v>269</v>
      </c>
      <c r="D368" s="64" t="s">
        <v>234</v>
      </c>
      <c r="E368" s="64"/>
      <c r="F368" s="66">
        <v>721900</v>
      </c>
      <c r="G368" s="67">
        <v>7.2190000000000004E-4</v>
      </c>
      <c r="H368" s="68" t="s">
        <v>262</v>
      </c>
      <c r="I368" s="69"/>
      <c r="J368" s="65"/>
      <c r="K368" s="64" t="s">
        <v>12</v>
      </c>
      <c r="L368" s="64" t="s">
        <v>13</v>
      </c>
      <c r="M368" s="65"/>
    </row>
    <row r="369" spans="1:13">
      <c r="A369" s="70" t="s">
        <v>163</v>
      </c>
      <c r="B369" s="70" t="s">
        <v>242</v>
      </c>
      <c r="C369" s="71" t="s">
        <v>269</v>
      </c>
      <c r="D369" s="70" t="s">
        <v>234</v>
      </c>
      <c r="E369" s="70"/>
      <c r="F369" s="72">
        <v>3124000</v>
      </c>
      <c r="G369" s="73">
        <v>3.124E-3</v>
      </c>
      <c r="H369" s="74" t="s">
        <v>262</v>
      </c>
      <c r="I369" s="75"/>
      <c r="J369" s="71"/>
      <c r="K369" s="70" t="s">
        <v>12</v>
      </c>
      <c r="L369" s="70" t="s">
        <v>13</v>
      </c>
      <c r="M369" s="71"/>
    </row>
    <row r="370" spans="1:13">
      <c r="A370" s="64" t="s">
        <v>2272</v>
      </c>
      <c r="B370" s="64" t="s">
        <v>242</v>
      </c>
      <c r="C370" s="65" t="s">
        <v>269</v>
      </c>
      <c r="D370" s="64" t="s">
        <v>234</v>
      </c>
      <c r="E370" s="64"/>
      <c r="F370" s="66">
        <v>180575</v>
      </c>
      <c r="G370" s="67">
        <v>1.8057500000000001E-4</v>
      </c>
      <c r="H370" s="68" t="s">
        <v>262</v>
      </c>
      <c r="I370" s="69"/>
      <c r="J370" s="65"/>
      <c r="K370" s="64" t="s">
        <v>12</v>
      </c>
      <c r="L370" s="64" t="s">
        <v>13</v>
      </c>
      <c r="M370" s="65"/>
    </row>
    <row r="371" spans="1:13">
      <c r="A371" s="70" t="s">
        <v>2272</v>
      </c>
      <c r="B371" s="70" t="s">
        <v>242</v>
      </c>
      <c r="C371" s="71" t="s">
        <v>269</v>
      </c>
      <c r="D371" s="70" t="s">
        <v>234</v>
      </c>
      <c r="E371" s="70"/>
      <c r="F371" s="72">
        <v>475000</v>
      </c>
      <c r="G371" s="73">
        <v>4.75E-4</v>
      </c>
      <c r="H371" s="74" t="s">
        <v>262</v>
      </c>
      <c r="I371" s="75"/>
      <c r="J371" s="71"/>
      <c r="K371" s="70" t="s">
        <v>12</v>
      </c>
      <c r="L371" s="70" t="s">
        <v>13</v>
      </c>
      <c r="M371" s="71"/>
    </row>
    <row r="372" spans="1:13">
      <c r="A372" s="64" t="s">
        <v>2272</v>
      </c>
      <c r="B372" s="64" t="s">
        <v>242</v>
      </c>
      <c r="C372" s="65" t="s">
        <v>269</v>
      </c>
      <c r="D372" s="64" t="s">
        <v>234</v>
      </c>
      <c r="E372" s="64"/>
      <c r="F372" s="66">
        <v>525000</v>
      </c>
      <c r="G372" s="67">
        <v>5.2499999999999997E-4</v>
      </c>
      <c r="H372" s="68" t="s">
        <v>262</v>
      </c>
      <c r="I372" s="69"/>
      <c r="J372" s="65"/>
      <c r="K372" s="64" t="s">
        <v>12</v>
      </c>
      <c r="L372" s="64" t="s">
        <v>13</v>
      </c>
      <c r="M372" s="65"/>
    </row>
    <row r="373" spans="1:13">
      <c r="A373" s="70" t="s">
        <v>2272</v>
      </c>
      <c r="B373" s="70" t="s">
        <v>242</v>
      </c>
      <c r="C373" s="71" t="s">
        <v>269</v>
      </c>
      <c r="D373" s="70" t="s">
        <v>234</v>
      </c>
      <c r="E373" s="70"/>
      <c r="F373" s="72">
        <v>579800</v>
      </c>
      <c r="G373" s="73">
        <v>5.798E-4</v>
      </c>
      <c r="H373" s="74" t="s">
        <v>262</v>
      </c>
      <c r="I373" s="75"/>
      <c r="J373" s="71"/>
      <c r="K373" s="70" t="s">
        <v>12</v>
      </c>
      <c r="L373" s="70" t="s">
        <v>13</v>
      </c>
      <c r="M373" s="71"/>
    </row>
    <row r="374" spans="1:13">
      <c r="A374" s="64" t="s">
        <v>2272</v>
      </c>
      <c r="B374" s="64" t="s">
        <v>242</v>
      </c>
      <c r="C374" s="65" t="s">
        <v>269</v>
      </c>
      <c r="D374" s="64" t="s">
        <v>234</v>
      </c>
      <c r="E374" s="64"/>
      <c r="F374" s="66">
        <v>460200</v>
      </c>
      <c r="G374" s="67">
        <v>4.6020000000000002E-4</v>
      </c>
      <c r="H374" s="68" t="s">
        <v>262</v>
      </c>
      <c r="I374" s="69"/>
      <c r="J374" s="65"/>
      <c r="K374" s="64" t="s">
        <v>12</v>
      </c>
      <c r="L374" s="64" t="s">
        <v>13</v>
      </c>
      <c r="M374" s="65"/>
    </row>
    <row r="375" spans="1:13">
      <c r="A375" s="70" t="s">
        <v>2272</v>
      </c>
      <c r="B375" s="70" t="s">
        <v>242</v>
      </c>
      <c r="C375" s="71" t="s">
        <v>269</v>
      </c>
      <c r="D375" s="70" t="s">
        <v>234</v>
      </c>
      <c r="E375" s="70"/>
      <c r="F375" s="72">
        <v>395200</v>
      </c>
      <c r="G375" s="73">
        <v>3.9520000000000001E-4</v>
      </c>
      <c r="H375" s="74" t="s">
        <v>262</v>
      </c>
      <c r="I375" s="75"/>
      <c r="J375" s="71"/>
      <c r="K375" s="70" t="s">
        <v>12</v>
      </c>
      <c r="L375" s="70" t="s">
        <v>13</v>
      </c>
      <c r="M375" s="71"/>
    </row>
    <row r="376" spans="1:13">
      <c r="A376" s="64" t="s">
        <v>2272</v>
      </c>
      <c r="B376" s="64" t="s">
        <v>242</v>
      </c>
      <c r="C376" s="65" t="s">
        <v>269</v>
      </c>
      <c r="D376" s="64" t="s">
        <v>234</v>
      </c>
      <c r="E376" s="64"/>
      <c r="F376" s="66">
        <v>420800</v>
      </c>
      <c r="G376" s="67">
        <v>4.2079999999999998E-4</v>
      </c>
      <c r="H376" s="68" t="s">
        <v>262</v>
      </c>
      <c r="I376" s="69"/>
      <c r="J376" s="65"/>
      <c r="K376" s="64" t="s">
        <v>12</v>
      </c>
      <c r="L376" s="64" t="s">
        <v>13</v>
      </c>
      <c r="M376" s="65"/>
    </row>
    <row r="377" spans="1:13" ht="22.5">
      <c r="A377" s="70" t="s">
        <v>2272</v>
      </c>
      <c r="B377" s="70" t="s">
        <v>242</v>
      </c>
      <c r="C377" s="71" t="s">
        <v>269</v>
      </c>
      <c r="D377" s="70" t="s">
        <v>237</v>
      </c>
      <c r="E377" s="70"/>
      <c r="F377" s="72">
        <v>578800</v>
      </c>
      <c r="G377" s="73">
        <v>5.7879999999999997E-4</v>
      </c>
      <c r="H377" s="74" t="s">
        <v>262</v>
      </c>
      <c r="I377" s="75"/>
      <c r="J377" s="71"/>
      <c r="K377" s="70" t="s">
        <v>12</v>
      </c>
      <c r="L377" s="70" t="s">
        <v>13</v>
      </c>
      <c r="M377" s="71"/>
    </row>
    <row r="378" spans="1:13" ht="22.5">
      <c r="A378" s="64" t="s">
        <v>2272</v>
      </c>
      <c r="B378" s="64" t="s">
        <v>242</v>
      </c>
      <c r="C378" s="65" t="s">
        <v>269</v>
      </c>
      <c r="D378" s="64" t="s">
        <v>237</v>
      </c>
      <c r="E378" s="64"/>
      <c r="F378" s="66">
        <v>516400</v>
      </c>
      <c r="G378" s="67">
        <v>5.1639999999999998E-4</v>
      </c>
      <c r="H378" s="68" t="s">
        <v>262</v>
      </c>
      <c r="I378" s="69"/>
      <c r="J378" s="65"/>
      <c r="K378" s="64" t="s">
        <v>12</v>
      </c>
      <c r="L378" s="64" t="s">
        <v>13</v>
      </c>
      <c r="M378" s="65"/>
    </row>
    <row r="379" spans="1:13">
      <c r="A379" s="70" t="s">
        <v>2272</v>
      </c>
      <c r="B379" s="70" t="s">
        <v>242</v>
      </c>
      <c r="C379" s="71" t="s">
        <v>269</v>
      </c>
      <c r="D379" s="70" t="s">
        <v>4239</v>
      </c>
      <c r="E379" s="70"/>
      <c r="F379" s="72">
        <v>1500000</v>
      </c>
      <c r="G379" s="73">
        <v>1.5E-3</v>
      </c>
      <c r="H379" s="74" t="s">
        <v>262</v>
      </c>
      <c r="I379" s="75"/>
      <c r="J379" s="71"/>
      <c r="K379" s="70" t="s">
        <v>13</v>
      </c>
      <c r="L379" s="70" t="s">
        <v>13</v>
      </c>
      <c r="M379" s="71"/>
    </row>
    <row r="380" spans="1:13">
      <c r="A380" s="64" t="s">
        <v>897</v>
      </c>
      <c r="B380" s="64" t="s">
        <v>242</v>
      </c>
      <c r="C380" s="65" t="s">
        <v>269</v>
      </c>
      <c r="D380" s="64" t="s">
        <v>234</v>
      </c>
      <c r="E380" s="64"/>
      <c r="F380" s="66">
        <v>491560</v>
      </c>
      <c r="G380" s="67">
        <v>4.9156000000000004E-4</v>
      </c>
      <c r="H380" s="68" t="s">
        <v>262</v>
      </c>
      <c r="I380" s="69"/>
      <c r="J380" s="65"/>
      <c r="K380" s="64" t="s">
        <v>12</v>
      </c>
      <c r="L380" s="64" t="s">
        <v>13</v>
      </c>
      <c r="M380" s="65"/>
    </row>
    <row r="381" spans="1:13">
      <c r="A381" s="70" t="s">
        <v>897</v>
      </c>
      <c r="B381" s="70" t="s">
        <v>242</v>
      </c>
      <c r="C381" s="71" t="s">
        <v>269</v>
      </c>
      <c r="D381" s="70" t="s">
        <v>234</v>
      </c>
      <c r="E381" s="70"/>
      <c r="F381" s="72">
        <v>477150</v>
      </c>
      <c r="G381" s="73">
        <v>4.7715000000000002E-4</v>
      </c>
      <c r="H381" s="74" t="s">
        <v>262</v>
      </c>
      <c r="I381" s="75"/>
      <c r="J381" s="71"/>
      <c r="K381" s="70" t="s">
        <v>12</v>
      </c>
      <c r="L381" s="70" t="s">
        <v>13</v>
      </c>
      <c r="M381" s="71"/>
    </row>
    <row r="382" spans="1:13">
      <c r="A382" s="64" t="s">
        <v>897</v>
      </c>
      <c r="B382" s="64" t="s">
        <v>242</v>
      </c>
      <c r="C382" s="65" t="s">
        <v>269</v>
      </c>
      <c r="D382" s="64" t="s">
        <v>234</v>
      </c>
      <c r="E382" s="64"/>
      <c r="F382" s="66">
        <v>634600</v>
      </c>
      <c r="G382" s="67">
        <v>6.3460000000000003E-4</v>
      </c>
      <c r="H382" s="68" t="s">
        <v>262</v>
      </c>
      <c r="I382" s="69"/>
      <c r="J382" s="65"/>
      <c r="K382" s="64" t="s">
        <v>12</v>
      </c>
      <c r="L382" s="64" t="s">
        <v>13</v>
      </c>
      <c r="M382" s="65"/>
    </row>
    <row r="383" spans="1:13">
      <c r="A383" s="70" t="s">
        <v>897</v>
      </c>
      <c r="B383" s="70" t="s">
        <v>242</v>
      </c>
      <c r="C383" s="71" t="s">
        <v>269</v>
      </c>
      <c r="D383" s="70" t="s">
        <v>234</v>
      </c>
      <c r="E383" s="70"/>
      <c r="F383" s="72">
        <v>1079900</v>
      </c>
      <c r="G383" s="73">
        <v>1.0799E-3</v>
      </c>
      <c r="H383" s="74" t="s">
        <v>262</v>
      </c>
      <c r="I383" s="75"/>
      <c r="J383" s="71"/>
      <c r="K383" s="70" t="s">
        <v>12</v>
      </c>
      <c r="L383" s="70" t="s">
        <v>13</v>
      </c>
      <c r="M383" s="71"/>
    </row>
    <row r="384" spans="1:13">
      <c r="A384" s="64" t="s">
        <v>897</v>
      </c>
      <c r="B384" s="64" t="s">
        <v>242</v>
      </c>
      <c r="C384" s="65" t="s">
        <v>269</v>
      </c>
      <c r="D384" s="64" t="s">
        <v>234</v>
      </c>
      <c r="E384" s="64"/>
      <c r="F384" s="66">
        <v>661650</v>
      </c>
      <c r="G384" s="67">
        <v>6.6164999999999996E-4</v>
      </c>
      <c r="H384" s="68" t="s">
        <v>262</v>
      </c>
      <c r="I384" s="69"/>
      <c r="J384" s="65"/>
      <c r="K384" s="64" t="s">
        <v>12</v>
      </c>
      <c r="L384" s="64" t="s">
        <v>13</v>
      </c>
      <c r="M384" s="65"/>
    </row>
    <row r="385" spans="1:13">
      <c r="A385" s="70" t="s">
        <v>897</v>
      </c>
      <c r="B385" s="70" t="s">
        <v>242</v>
      </c>
      <c r="C385" s="71" t="s">
        <v>269</v>
      </c>
      <c r="D385" s="70" t="s">
        <v>234</v>
      </c>
      <c r="E385" s="70"/>
      <c r="F385" s="72">
        <v>659300</v>
      </c>
      <c r="G385" s="73">
        <v>6.5930000000000003E-4</v>
      </c>
      <c r="H385" s="74" t="s">
        <v>262</v>
      </c>
      <c r="I385" s="75"/>
      <c r="J385" s="71"/>
      <c r="K385" s="70" t="s">
        <v>12</v>
      </c>
      <c r="L385" s="70" t="s">
        <v>13</v>
      </c>
      <c r="M385" s="71"/>
    </row>
    <row r="386" spans="1:13">
      <c r="A386" s="64" t="s">
        <v>897</v>
      </c>
      <c r="B386" s="64" t="s">
        <v>242</v>
      </c>
      <c r="C386" s="65" t="s">
        <v>269</v>
      </c>
      <c r="D386" s="64" t="s">
        <v>234</v>
      </c>
      <c r="E386" s="64"/>
      <c r="F386" s="66">
        <v>411200</v>
      </c>
      <c r="G386" s="67">
        <v>4.1120000000000002E-4</v>
      </c>
      <c r="H386" s="68" t="s">
        <v>262</v>
      </c>
      <c r="I386" s="69"/>
      <c r="J386" s="65"/>
      <c r="K386" s="64" t="s">
        <v>12</v>
      </c>
      <c r="L386" s="64" t="s">
        <v>13</v>
      </c>
      <c r="M386" s="65"/>
    </row>
    <row r="387" spans="1:13">
      <c r="A387" s="70" t="s">
        <v>897</v>
      </c>
      <c r="B387" s="70" t="s">
        <v>242</v>
      </c>
      <c r="C387" s="71" t="s">
        <v>269</v>
      </c>
      <c r="D387" s="70" t="s">
        <v>234</v>
      </c>
      <c r="E387" s="70"/>
      <c r="F387" s="72">
        <v>610550</v>
      </c>
      <c r="G387" s="73">
        <v>6.1054999999999996E-4</v>
      </c>
      <c r="H387" s="74" t="s">
        <v>262</v>
      </c>
      <c r="I387" s="75"/>
      <c r="J387" s="71"/>
      <c r="K387" s="70" t="s">
        <v>12</v>
      </c>
      <c r="L387" s="70" t="s">
        <v>13</v>
      </c>
      <c r="M387" s="71"/>
    </row>
    <row r="388" spans="1:13">
      <c r="A388" s="64" t="s">
        <v>897</v>
      </c>
      <c r="B388" s="64" t="s">
        <v>242</v>
      </c>
      <c r="C388" s="65" t="s">
        <v>269</v>
      </c>
      <c r="D388" s="64" t="s">
        <v>234</v>
      </c>
      <c r="E388" s="64"/>
      <c r="F388" s="66">
        <v>375700</v>
      </c>
      <c r="G388" s="67">
        <v>3.7570000000000002E-4</v>
      </c>
      <c r="H388" s="68" t="s">
        <v>262</v>
      </c>
      <c r="I388" s="69"/>
      <c r="J388" s="65"/>
      <c r="K388" s="64" t="s">
        <v>12</v>
      </c>
      <c r="L388" s="64" t="s">
        <v>13</v>
      </c>
      <c r="M388" s="65"/>
    </row>
    <row r="389" spans="1:13">
      <c r="A389" s="70" t="s">
        <v>897</v>
      </c>
      <c r="B389" s="70" t="s">
        <v>242</v>
      </c>
      <c r="C389" s="71" t="s">
        <v>269</v>
      </c>
      <c r="D389" s="70" t="s">
        <v>234</v>
      </c>
      <c r="E389" s="70"/>
      <c r="F389" s="72">
        <v>362700</v>
      </c>
      <c r="G389" s="73">
        <v>3.6269999999999998E-4</v>
      </c>
      <c r="H389" s="74" t="s">
        <v>262</v>
      </c>
      <c r="I389" s="75"/>
      <c r="J389" s="71"/>
      <c r="K389" s="70" t="s">
        <v>12</v>
      </c>
      <c r="L389" s="70" t="s">
        <v>13</v>
      </c>
      <c r="M389" s="71"/>
    </row>
    <row r="390" spans="1:13">
      <c r="A390" s="64" t="s">
        <v>897</v>
      </c>
      <c r="B390" s="64" t="s">
        <v>242</v>
      </c>
      <c r="C390" s="65" t="s">
        <v>269</v>
      </c>
      <c r="D390" s="64" t="s">
        <v>234</v>
      </c>
      <c r="E390" s="64"/>
      <c r="F390" s="66">
        <v>366800</v>
      </c>
      <c r="G390" s="67">
        <v>3.6680000000000003E-4</v>
      </c>
      <c r="H390" s="68" t="s">
        <v>262</v>
      </c>
      <c r="I390" s="69"/>
      <c r="J390" s="65"/>
      <c r="K390" s="64" t="s">
        <v>12</v>
      </c>
      <c r="L390" s="64" t="s">
        <v>13</v>
      </c>
      <c r="M390" s="65"/>
    </row>
    <row r="391" spans="1:13">
      <c r="A391" s="70" t="s">
        <v>443</v>
      </c>
      <c r="B391" s="70" t="s">
        <v>242</v>
      </c>
      <c r="C391" s="71" t="s">
        <v>269</v>
      </c>
      <c r="D391" s="70" t="s">
        <v>234</v>
      </c>
      <c r="E391" s="70"/>
      <c r="F391" s="72">
        <v>127600</v>
      </c>
      <c r="G391" s="73">
        <v>1.2760000000000001E-4</v>
      </c>
      <c r="H391" s="74" t="s">
        <v>262</v>
      </c>
      <c r="I391" s="75"/>
      <c r="J391" s="71"/>
      <c r="K391" s="70" t="s">
        <v>12</v>
      </c>
      <c r="L391" s="70" t="s">
        <v>13</v>
      </c>
      <c r="M391" s="71"/>
    </row>
    <row r="392" spans="1:13">
      <c r="A392" s="64" t="s">
        <v>443</v>
      </c>
      <c r="B392" s="64" t="s">
        <v>242</v>
      </c>
      <c r="C392" s="65" t="s">
        <v>269</v>
      </c>
      <c r="D392" s="64" t="s">
        <v>232</v>
      </c>
      <c r="E392" s="64"/>
      <c r="F392" s="66">
        <v>479850</v>
      </c>
      <c r="G392" s="67">
        <v>4.7984999999999998E-4</v>
      </c>
      <c r="H392" s="68" t="s">
        <v>262</v>
      </c>
      <c r="I392" s="69"/>
      <c r="J392" s="65"/>
      <c r="K392" s="64" t="s">
        <v>12</v>
      </c>
      <c r="L392" s="64" t="s">
        <v>13</v>
      </c>
      <c r="M392" s="65"/>
    </row>
    <row r="393" spans="1:13">
      <c r="A393" s="70" t="s">
        <v>4</v>
      </c>
      <c r="B393" s="70" t="s">
        <v>242</v>
      </c>
      <c r="C393" s="71" t="s">
        <v>269</v>
      </c>
      <c r="D393" s="70" t="s">
        <v>232</v>
      </c>
      <c r="E393" s="70"/>
      <c r="F393" s="72">
        <v>10410075</v>
      </c>
      <c r="G393" s="73">
        <v>1.0410075E-2</v>
      </c>
      <c r="H393" s="74" t="s">
        <v>262</v>
      </c>
      <c r="I393" s="75"/>
      <c r="J393" s="71"/>
      <c r="K393" s="70" t="s">
        <v>12</v>
      </c>
      <c r="L393" s="70" t="s">
        <v>13</v>
      </c>
      <c r="M393" s="71"/>
    </row>
    <row r="394" spans="1:13">
      <c r="A394" s="64" t="s">
        <v>4</v>
      </c>
      <c r="B394" s="64" t="s">
        <v>242</v>
      </c>
      <c r="C394" s="65" t="s">
        <v>269</v>
      </c>
      <c r="D394" s="64" t="s">
        <v>232</v>
      </c>
      <c r="E394" s="64"/>
      <c r="F394" s="66">
        <v>2500000</v>
      </c>
      <c r="G394" s="67">
        <v>2.5000000000000001E-3</v>
      </c>
      <c r="H394" s="68" t="s">
        <v>262</v>
      </c>
      <c r="I394" s="69"/>
      <c r="J394" s="65"/>
      <c r="K394" s="64" t="s">
        <v>12</v>
      </c>
      <c r="L394" s="64" t="s">
        <v>13</v>
      </c>
      <c r="M394" s="65"/>
    </row>
    <row r="395" spans="1:13">
      <c r="A395" s="70" t="s">
        <v>4</v>
      </c>
      <c r="B395" s="70" t="s">
        <v>242</v>
      </c>
      <c r="C395" s="71" t="s">
        <v>269</v>
      </c>
      <c r="D395" s="70" t="s">
        <v>234</v>
      </c>
      <c r="E395" s="70"/>
      <c r="F395" s="72">
        <v>253531</v>
      </c>
      <c r="G395" s="73">
        <v>2.5353099999999998E-4</v>
      </c>
      <c r="H395" s="74" t="s">
        <v>262</v>
      </c>
      <c r="I395" s="75"/>
      <c r="J395" s="71"/>
      <c r="K395" s="70" t="s">
        <v>12</v>
      </c>
      <c r="L395" s="70" t="s">
        <v>13</v>
      </c>
      <c r="M395" s="71"/>
    </row>
    <row r="396" spans="1:13">
      <c r="A396" s="64" t="s">
        <v>4</v>
      </c>
      <c r="B396" s="64" t="s">
        <v>242</v>
      </c>
      <c r="C396" s="65" t="s">
        <v>269</v>
      </c>
      <c r="D396" s="64" t="s">
        <v>234</v>
      </c>
      <c r="E396" s="64"/>
      <c r="F396" s="66">
        <v>358656</v>
      </c>
      <c r="G396" s="67">
        <v>3.58656E-4</v>
      </c>
      <c r="H396" s="68" t="s">
        <v>262</v>
      </c>
      <c r="I396" s="69"/>
      <c r="J396" s="65"/>
      <c r="K396" s="64" t="s">
        <v>12</v>
      </c>
      <c r="L396" s="64" t="s">
        <v>13</v>
      </c>
      <c r="M396" s="65"/>
    </row>
    <row r="397" spans="1:13">
      <c r="A397" s="70" t="s">
        <v>4</v>
      </c>
      <c r="B397" s="70" t="s">
        <v>242</v>
      </c>
      <c r="C397" s="71" t="s">
        <v>269</v>
      </c>
      <c r="D397" s="70" t="s">
        <v>234</v>
      </c>
      <c r="E397" s="70"/>
      <c r="F397" s="72">
        <v>290844</v>
      </c>
      <c r="G397" s="73">
        <v>2.9084400000000001E-4</v>
      </c>
      <c r="H397" s="74" t="s">
        <v>262</v>
      </c>
      <c r="I397" s="75"/>
      <c r="J397" s="71"/>
      <c r="K397" s="70" t="s">
        <v>12</v>
      </c>
      <c r="L397" s="70" t="s">
        <v>13</v>
      </c>
      <c r="M397" s="71"/>
    </row>
    <row r="398" spans="1:13">
      <c r="A398" s="64" t="s">
        <v>4</v>
      </c>
      <c r="B398" s="64" t="s">
        <v>242</v>
      </c>
      <c r="C398" s="65" t="s">
        <v>269</v>
      </c>
      <c r="D398" s="64" t="s">
        <v>234</v>
      </c>
      <c r="E398" s="64"/>
      <c r="F398" s="66">
        <v>351375</v>
      </c>
      <c r="G398" s="67">
        <v>3.5137500000000002E-4</v>
      </c>
      <c r="H398" s="68" t="s">
        <v>262</v>
      </c>
      <c r="I398" s="69"/>
      <c r="J398" s="65"/>
      <c r="K398" s="64" t="s">
        <v>12</v>
      </c>
      <c r="L398" s="64" t="s">
        <v>13</v>
      </c>
      <c r="M398" s="65"/>
    </row>
    <row r="399" spans="1:13">
      <c r="A399" s="70" t="s">
        <v>4</v>
      </c>
      <c r="B399" s="70" t="s">
        <v>242</v>
      </c>
      <c r="C399" s="71" t="s">
        <v>269</v>
      </c>
      <c r="D399" s="70" t="s">
        <v>234</v>
      </c>
      <c r="E399" s="70"/>
      <c r="F399" s="72">
        <v>550313</v>
      </c>
      <c r="G399" s="73">
        <v>5.5031299999999997E-4</v>
      </c>
      <c r="H399" s="74" t="s">
        <v>262</v>
      </c>
      <c r="I399" s="75"/>
      <c r="J399" s="71"/>
      <c r="K399" s="70" t="s">
        <v>12</v>
      </c>
      <c r="L399" s="70" t="s">
        <v>13</v>
      </c>
      <c r="M399" s="71"/>
    </row>
    <row r="400" spans="1:13">
      <c r="A400" s="64" t="s">
        <v>4</v>
      </c>
      <c r="B400" s="64" t="s">
        <v>242</v>
      </c>
      <c r="C400" s="65" t="s">
        <v>269</v>
      </c>
      <c r="D400" s="64" t="s">
        <v>234</v>
      </c>
      <c r="E400" s="64"/>
      <c r="F400" s="66">
        <v>482188</v>
      </c>
      <c r="G400" s="67">
        <v>4.8218799999999999E-4</v>
      </c>
      <c r="H400" s="68" t="s">
        <v>262</v>
      </c>
      <c r="I400" s="69"/>
      <c r="J400" s="65"/>
      <c r="K400" s="64" t="s">
        <v>12</v>
      </c>
      <c r="L400" s="64" t="s">
        <v>13</v>
      </c>
      <c r="M400" s="65"/>
    </row>
    <row r="401" spans="1:13">
      <c r="A401" s="70" t="s">
        <v>4</v>
      </c>
      <c r="B401" s="70" t="s">
        <v>242</v>
      </c>
      <c r="C401" s="71" t="s">
        <v>269</v>
      </c>
      <c r="D401" s="70" t="s">
        <v>234</v>
      </c>
      <c r="E401" s="70"/>
      <c r="F401" s="72">
        <v>305156</v>
      </c>
      <c r="G401" s="73">
        <v>3.05156E-4</v>
      </c>
      <c r="H401" s="74" t="s">
        <v>262</v>
      </c>
      <c r="I401" s="75"/>
      <c r="J401" s="71"/>
      <c r="K401" s="70" t="s">
        <v>12</v>
      </c>
      <c r="L401" s="70" t="s">
        <v>13</v>
      </c>
      <c r="M401" s="71"/>
    </row>
    <row r="402" spans="1:13">
      <c r="A402" s="64" t="s">
        <v>4</v>
      </c>
      <c r="B402" s="64" t="s">
        <v>242</v>
      </c>
      <c r="C402" s="65" t="s">
        <v>269</v>
      </c>
      <c r="D402" s="64" t="s">
        <v>234</v>
      </c>
      <c r="E402" s="64"/>
      <c r="F402" s="66">
        <v>646063</v>
      </c>
      <c r="G402" s="67">
        <v>6.46063E-4</v>
      </c>
      <c r="H402" s="68" t="s">
        <v>262</v>
      </c>
      <c r="I402" s="69"/>
      <c r="J402" s="65"/>
      <c r="K402" s="64" t="s">
        <v>12</v>
      </c>
      <c r="L402" s="64" t="s">
        <v>13</v>
      </c>
      <c r="M402" s="65"/>
    </row>
    <row r="403" spans="1:13">
      <c r="A403" s="70" t="s">
        <v>827</v>
      </c>
      <c r="B403" s="70" t="s">
        <v>242</v>
      </c>
      <c r="C403" s="71" t="s">
        <v>269</v>
      </c>
      <c r="D403" s="70" t="s">
        <v>234</v>
      </c>
      <c r="E403" s="70"/>
      <c r="F403" s="72">
        <v>600000</v>
      </c>
      <c r="G403" s="73">
        <v>5.9999999999999995E-4</v>
      </c>
      <c r="H403" s="74" t="s">
        <v>262</v>
      </c>
      <c r="I403" s="75"/>
      <c r="J403" s="71"/>
      <c r="K403" s="70" t="s">
        <v>12</v>
      </c>
      <c r="L403" s="70" t="s">
        <v>13</v>
      </c>
      <c r="M403" s="71"/>
    </row>
    <row r="404" spans="1:13">
      <c r="A404" s="64" t="s">
        <v>827</v>
      </c>
      <c r="B404" s="64" t="s">
        <v>242</v>
      </c>
      <c r="C404" s="65" t="s">
        <v>269</v>
      </c>
      <c r="D404" s="64" t="s">
        <v>234</v>
      </c>
      <c r="E404" s="64"/>
      <c r="F404" s="66">
        <v>470000</v>
      </c>
      <c r="G404" s="67">
        <v>4.6999999999999999E-4</v>
      </c>
      <c r="H404" s="68" t="s">
        <v>262</v>
      </c>
      <c r="I404" s="69"/>
      <c r="J404" s="65"/>
      <c r="K404" s="64" t="s">
        <v>12</v>
      </c>
      <c r="L404" s="64" t="s">
        <v>13</v>
      </c>
      <c r="M404" s="65"/>
    </row>
    <row r="405" spans="1:13">
      <c r="A405" s="70" t="s">
        <v>827</v>
      </c>
      <c r="B405" s="70" t="s">
        <v>242</v>
      </c>
      <c r="C405" s="71" t="s">
        <v>269</v>
      </c>
      <c r="D405" s="70" t="s">
        <v>234</v>
      </c>
      <c r="E405" s="70"/>
      <c r="F405" s="72">
        <v>500000</v>
      </c>
      <c r="G405" s="73">
        <v>5.0000000000000001E-4</v>
      </c>
      <c r="H405" s="74" t="s">
        <v>262</v>
      </c>
      <c r="I405" s="75"/>
      <c r="J405" s="71"/>
      <c r="K405" s="70" t="s">
        <v>12</v>
      </c>
      <c r="L405" s="70" t="s">
        <v>13</v>
      </c>
      <c r="M405" s="71"/>
    </row>
    <row r="406" spans="1:13">
      <c r="A406" s="64" t="s">
        <v>827</v>
      </c>
      <c r="B406" s="64" t="s">
        <v>242</v>
      </c>
      <c r="C406" s="65" t="s">
        <v>269</v>
      </c>
      <c r="D406" s="64" t="s">
        <v>234</v>
      </c>
      <c r="E406" s="64"/>
      <c r="F406" s="66">
        <v>700000</v>
      </c>
      <c r="G406" s="67">
        <v>6.9999999999999999E-4</v>
      </c>
      <c r="H406" s="68" t="s">
        <v>262</v>
      </c>
      <c r="I406" s="69"/>
      <c r="J406" s="65"/>
      <c r="K406" s="64" t="s">
        <v>12</v>
      </c>
      <c r="L406" s="64" t="s">
        <v>13</v>
      </c>
      <c r="M406" s="65"/>
    </row>
    <row r="407" spans="1:13">
      <c r="A407" s="70" t="s">
        <v>1064</v>
      </c>
      <c r="B407" s="70" t="s">
        <v>242</v>
      </c>
      <c r="C407" s="71" t="s">
        <v>269</v>
      </c>
      <c r="D407" s="70" t="s">
        <v>232</v>
      </c>
      <c r="E407" s="70"/>
      <c r="F407" s="72">
        <v>3000000</v>
      </c>
      <c r="G407" s="73">
        <v>3.0000000000000001E-3</v>
      </c>
      <c r="H407" s="74" t="s">
        <v>262</v>
      </c>
      <c r="I407" s="75"/>
      <c r="J407" s="71"/>
      <c r="K407" s="70" t="s">
        <v>12</v>
      </c>
      <c r="L407" s="70" t="s">
        <v>13</v>
      </c>
      <c r="M407" s="71"/>
    </row>
    <row r="408" spans="1:13" ht="22.5">
      <c r="A408" s="64" t="s">
        <v>1060</v>
      </c>
      <c r="B408" s="64" t="s">
        <v>242</v>
      </c>
      <c r="C408" s="65" t="s">
        <v>269</v>
      </c>
      <c r="D408" s="64" t="s">
        <v>232</v>
      </c>
      <c r="E408" s="64"/>
      <c r="F408" s="66">
        <v>600000</v>
      </c>
      <c r="G408" s="67">
        <v>5.9999999999999995E-4</v>
      </c>
      <c r="H408" s="68" t="s">
        <v>262</v>
      </c>
      <c r="I408" s="69"/>
      <c r="J408" s="65"/>
      <c r="K408" s="64" t="s">
        <v>12</v>
      </c>
      <c r="L408" s="64" t="s">
        <v>13</v>
      </c>
      <c r="M408" s="65"/>
    </row>
    <row r="409" spans="1:13">
      <c r="A409" s="70" t="s">
        <v>1044</v>
      </c>
      <c r="B409" s="70" t="s">
        <v>242</v>
      </c>
      <c r="C409" s="71" t="s">
        <v>269</v>
      </c>
      <c r="D409" s="70" t="s">
        <v>234</v>
      </c>
      <c r="E409" s="70"/>
      <c r="F409" s="72">
        <v>111337</v>
      </c>
      <c r="G409" s="73">
        <v>1.1133699999999999E-4</v>
      </c>
      <c r="H409" s="74" t="s">
        <v>262</v>
      </c>
      <c r="I409" s="75"/>
      <c r="J409" s="71"/>
      <c r="K409" s="70" t="s">
        <v>12</v>
      </c>
      <c r="L409" s="70" t="s">
        <v>13</v>
      </c>
      <c r="M409" s="71"/>
    </row>
    <row r="410" spans="1:13">
      <c r="A410" s="64" t="s">
        <v>1044</v>
      </c>
      <c r="B410" s="64" t="s">
        <v>242</v>
      </c>
      <c r="C410" s="65" t="s">
        <v>269</v>
      </c>
      <c r="D410" s="64" t="s">
        <v>234</v>
      </c>
      <c r="E410" s="64"/>
      <c r="F410" s="66">
        <v>40225</v>
      </c>
      <c r="G410" s="67">
        <v>4.0225000000000002E-5</v>
      </c>
      <c r="H410" s="68" t="s">
        <v>262</v>
      </c>
      <c r="I410" s="69"/>
      <c r="J410" s="65"/>
      <c r="K410" s="64" t="s">
        <v>12</v>
      </c>
      <c r="L410" s="64" t="s">
        <v>13</v>
      </c>
      <c r="M410" s="65"/>
    </row>
    <row r="411" spans="1:13">
      <c r="A411" s="70" t="s">
        <v>1044</v>
      </c>
      <c r="B411" s="70" t="s">
        <v>242</v>
      </c>
      <c r="C411" s="71" t="s">
        <v>269</v>
      </c>
      <c r="D411" s="70" t="s">
        <v>234</v>
      </c>
      <c r="E411" s="70"/>
      <c r="F411" s="72">
        <v>8724</v>
      </c>
      <c r="G411" s="73">
        <v>8.7239999999999998E-6</v>
      </c>
      <c r="H411" s="74" t="s">
        <v>262</v>
      </c>
      <c r="I411" s="75"/>
      <c r="J411" s="71"/>
      <c r="K411" s="70" t="s">
        <v>12</v>
      </c>
      <c r="L411" s="70" t="s">
        <v>13</v>
      </c>
      <c r="M411" s="71"/>
    </row>
    <row r="412" spans="1:13">
      <c r="A412" s="64" t="s">
        <v>1044</v>
      </c>
      <c r="B412" s="64" t="s">
        <v>242</v>
      </c>
      <c r="C412" s="65" t="s">
        <v>269</v>
      </c>
      <c r="D412" s="64" t="s">
        <v>234</v>
      </c>
      <c r="E412" s="64"/>
      <c r="F412" s="66">
        <v>41916</v>
      </c>
      <c r="G412" s="67">
        <v>4.1916000000000003E-5</v>
      </c>
      <c r="H412" s="68" t="s">
        <v>262</v>
      </c>
      <c r="I412" s="69"/>
      <c r="J412" s="65"/>
      <c r="K412" s="64" t="s">
        <v>12</v>
      </c>
      <c r="L412" s="64" t="s">
        <v>13</v>
      </c>
      <c r="M412" s="65"/>
    </row>
    <row r="413" spans="1:13">
      <c r="A413" s="70" t="s">
        <v>1044</v>
      </c>
      <c r="B413" s="70" t="s">
        <v>242</v>
      </c>
      <c r="C413" s="71" t="s">
        <v>269</v>
      </c>
      <c r="D413" s="70" t="s">
        <v>234</v>
      </c>
      <c r="E413" s="70"/>
      <c r="F413" s="72">
        <v>65635</v>
      </c>
      <c r="G413" s="73">
        <v>6.5635000000000004E-5</v>
      </c>
      <c r="H413" s="74" t="s">
        <v>262</v>
      </c>
      <c r="I413" s="75"/>
      <c r="J413" s="71"/>
      <c r="K413" s="70" t="s">
        <v>12</v>
      </c>
      <c r="L413" s="70" t="s">
        <v>13</v>
      </c>
      <c r="M413" s="71"/>
    </row>
    <row r="414" spans="1:13">
      <c r="A414" s="64" t="s">
        <v>1044</v>
      </c>
      <c r="B414" s="64" t="s">
        <v>242</v>
      </c>
      <c r="C414" s="65" t="s">
        <v>269</v>
      </c>
      <c r="D414" s="64" t="s">
        <v>234</v>
      </c>
      <c r="E414" s="64"/>
      <c r="F414" s="66">
        <v>119797</v>
      </c>
      <c r="G414" s="67">
        <v>1.1979700000000001E-4</v>
      </c>
      <c r="H414" s="68" t="s">
        <v>262</v>
      </c>
      <c r="I414" s="69"/>
      <c r="J414" s="65"/>
      <c r="K414" s="64" t="s">
        <v>12</v>
      </c>
      <c r="L414" s="64" t="s">
        <v>13</v>
      </c>
      <c r="M414" s="65"/>
    </row>
    <row r="415" spans="1:13" ht="22.5">
      <c r="A415" s="70" t="s">
        <v>1039</v>
      </c>
      <c r="B415" s="70" t="s">
        <v>242</v>
      </c>
      <c r="C415" s="71" t="s">
        <v>269</v>
      </c>
      <c r="D415" s="70" t="s">
        <v>232</v>
      </c>
      <c r="E415" s="70"/>
      <c r="F415" s="72">
        <v>23187000</v>
      </c>
      <c r="G415" s="73">
        <v>2.3186999999999999E-2</v>
      </c>
      <c r="H415" s="74" t="s">
        <v>262</v>
      </c>
      <c r="I415" s="75"/>
      <c r="J415" s="71"/>
      <c r="K415" s="70" t="s">
        <v>12</v>
      </c>
      <c r="L415" s="70" t="s">
        <v>13</v>
      </c>
      <c r="M415" s="71"/>
    </row>
    <row r="416" spans="1:13" ht="22.5">
      <c r="A416" s="64" t="s">
        <v>1039</v>
      </c>
      <c r="B416" s="64" t="s">
        <v>242</v>
      </c>
      <c r="C416" s="65" t="s">
        <v>269</v>
      </c>
      <c r="D416" s="64" t="s">
        <v>232</v>
      </c>
      <c r="E416" s="64"/>
      <c r="F416" s="66">
        <v>4080000</v>
      </c>
      <c r="G416" s="67">
        <v>4.0800000000000003E-3</v>
      </c>
      <c r="H416" s="68" t="s">
        <v>262</v>
      </c>
      <c r="I416" s="69"/>
      <c r="J416" s="65"/>
      <c r="K416" s="64" t="s">
        <v>12</v>
      </c>
      <c r="L416" s="64" t="s">
        <v>13</v>
      </c>
      <c r="M416" s="65"/>
    </row>
    <row r="417" spans="1:13" ht="22.5">
      <c r="A417" s="70" t="s">
        <v>1039</v>
      </c>
      <c r="B417" s="70" t="s">
        <v>242</v>
      </c>
      <c r="C417" s="71" t="s">
        <v>269</v>
      </c>
      <c r="D417" s="70" t="s">
        <v>232</v>
      </c>
      <c r="E417" s="70"/>
      <c r="F417" s="72">
        <v>2706000</v>
      </c>
      <c r="G417" s="73">
        <v>2.7060000000000001E-3</v>
      </c>
      <c r="H417" s="74" t="s">
        <v>262</v>
      </c>
      <c r="I417" s="75"/>
      <c r="J417" s="71"/>
      <c r="K417" s="70" t="s">
        <v>12</v>
      </c>
      <c r="L417" s="70" t="s">
        <v>13</v>
      </c>
      <c r="M417" s="71"/>
    </row>
    <row r="418" spans="1:13" ht="22.5">
      <c r="A418" s="64" t="s">
        <v>1039</v>
      </c>
      <c r="B418" s="64" t="s">
        <v>242</v>
      </c>
      <c r="C418" s="65" t="s">
        <v>269</v>
      </c>
      <c r="D418" s="64" t="s">
        <v>232</v>
      </c>
      <c r="E418" s="64"/>
      <c r="F418" s="66">
        <v>2400000</v>
      </c>
      <c r="G418" s="67">
        <v>2.3999999999999998E-3</v>
      </c>
      <c r="H418" s="68" t="s">
        <v>262</v>
      </c>
      <c r="I418" s="69"/>
      <c r="J418" s="65"/>
      <c r="K418" s="64" t="s">
        <v>12</v>
      </c>
      <c r="L418" s="64" t="s">
        <v>13</v>
      </c>
      <c r="M418" s="65"/>
    </row>
    <row r="419" spans="1:13" ht="22.5">
      <c r="A419" s="70" t="s">
        <v>1039</v>
      </c>
      <c r="B419" s="70" t="s">
        <v>242</v>
      </c>
      <c r="C419" s="71" t="s">
        <v>269</v>
      </c>
      <c r="D419" s="70" t="s">
        <v>232</v>
      </c>
      <c r="E419" s="70"/>
      <c r="F419" s="72">
        <v>2850000</v>
      </c>
      <c r="G419" s="73">
        <v>2.8500000000000001E-3</v>
      </c>
      <c r="H419" s="74" t="s">
        <v>262</v>
      </c>
      <c r="I419" s="75"/>
      <c r="J419" s="71"/>
      <c r="K419" s="70" t="s">
        <v>12</v>
      </c>
      <c r="L419" s="70" t="s">
        <v>13</v>
      </c>
      <c r="M419" s="71"/>
    </row>
    <row r="420" spans="1:13" ht="22.5">
      <c r="A420" s="64" t="s">
        <v>1039</v>
      </c>
      <c r="B420" s="64" t="s">
        <v>242</v>
      </c>
      <c r="C420" s="65" t="s">
        <v>269</v>
      </c>
      <c r="D420" s="64" t="s">
        <v>4239</v>
      </c>
      <c r="E420" s="64"/>
      <c r="F420" s="66">
        <v>708000</v>
      </c>
      <c r="G420" s="67">
        <v>7.0799999999999997E-4</v>
      </c>
      <c r="H420" s="68" t="s">
        <v>262</v>
      </c>
      <c r="I420" s="69"/>
      <c r="J420" s="65"/>
      <c r="K420" s="64" t="s">
        <v>13</v>
      </c>
      <c r="L420" s="64" t="s">
        <v>13</v>
      </c>
      <c r="M420" s="65"/>
    </row>
    <row r="421" spans="1:13" ht="22.5">
      <c r="A421" s="70" t="s">
        <v>1039</v>
      </c>
      <c r="B421" s="70" t="s">
        <v>242</v>
      </c>
      <c r="C421" s="71" t="s">
        <v>269</v>
      </c>
      <c r="D421" s="70" t="s">
        <v>4239</v>
      </c>
      <c r="E421" s="70"/>
      <c r="F421" s="72">
        <v>352000</v>
      </c>
      <c r="G421" s="73">
        <v>3.5199999999999999E-4</v>
      </c>
      <c r="H421" s="74" t="s">
        <v>262</v>
      </c>
      <c r="I421" s="75"/>
      <c r="J421" s="71"/>
      <c r="K421" s="70" t="s">
        <v>13</v>
      </c>
      <c r="L421" s="70" t="s">
        <v>13</v>
      </c>
      <c r="M421" s="71"/>
    </row>
    <row r="422" spans="1:13">
      <c r="A422" s="64" t="s">
        <v>6</v>
      </c>
      <c r="B422" s="64" t="s">
        <v>242</v>
      </c>
      <c r="C422" s="65" t="s">
        <v>269</v>
      </c>
      <c r="D422" s="64" t="s">
        <v>232</v>
      </c>
      <c r="E422" s="64"/>
      <c r="F422" s="66">
        <v>4000000</v>
      </c>
      <c r="G422" s="67">
        <v>4.0000000000000001E-3</v>
      </c>
      <c r="H422" s="68" t="s">
        <v>262</v>
      </c>
      <c r="I422" s="69"/>
      <c r="J422" s="65"/>
      <c r="K422" s="64" t="s">
        <v>12</v>
      </c>
      <c r="L422" s="64" t="s">
        <v>13</v>
      </c>
      <c r="M422" s="65"/>
    </row>
    <row r="423" spans="1:13">
      <c r="A423" s="70" t="s">
        <v>6</v>
      </c>
      <c r="B423" s="70" t="s">
        <v>242</v>
      </c>
      <c r="C423" s="71" t="s">
        <v>269</v>
      </c>
      <c r="D423" s="70" t="s">
        <v>232</v>
      </c>
      <c r="E423" s="70"/>
      <c r="F423" s="72">
        <v>4000000</v>
      </c>
      <c r="G423" s="73">
        <v>4.0000000000000001E-3</v>
      </c>
      <c r="H423" s="74" t="s">
        <v>262</v>
      </c>
      <c r="I423" s="75"/>
      <c r="J423" s="71"/>
      <c r="K423" s="70" t="s">
        <v>12</v>
      </c>
      <c r="L423" s="70" t="s">
        <v>13</v>
      </c>
      <c r="M423" s="71"/>
    </row>
    <row r="424" spans="1:13">
      <c r="A424" s="64" t="s">
        <v>6</v>
      </c>
      <c r="B424" s="64" t="s">
        <v>242</v>
      </c>
      <c r="C424" s="65" t="s">
        <v>269</v>
      </c>
      <c r="D424" s="64" t="s">
        <v>234</v>
      </c>
      <c r="E424" s="64"/>
      <c r="F424" s="66">
        <v>205400</v>
      </c>
      <c r="G424" s="67">
        <v>2.0540000000000001E-4</v>
      </c>
      <c r="H424" s="68" t="s">
        <v>262</v>
      </c>
      <c r="I424" s="69"/>
      <c r="J424" s="65"/>
      <c r="K424" s="64" t="s">
        <v>12</v>
      </c>
      <c r="L424" s="64" t="s">
        <v>13</v>
      </c>
      <c r="M424" s="65"/>
    </row>
    <row r="425" spans="1:13">
      <c r="A425" s="70" t="s">
        <v>6</v>
      </c>
      <c r="B425" s="70" t="s">
        <v>242</v>
      </c>
      <c r="C425" s="71" t="s">
        <v>269</v>
      </c>
      <c r="D425" s="70" t="s">
        <v>234</v>
      </c>
      <c r="E425" s="70"/>
      <c r="F425" s="72">
        <v>152950</v>
      </c>
      <c r="G425" s="73">
        <v>1.5295E-4</v>
      </c>
      <c r="H425" s="74" t="s">
        <v>262</v>
      </c>
      <c r="I425" s="75"/>
      <c r="J425" s="71"/>
      <c r="K425" s="70" t="s">
        <v>12</v>
      </c>
      <c r="L425" s="70" t="s">
        <v>13</v>
      </c>
      <c r="M425" s="71"/>
    </row>
    <row r="426" spans="1:13">
      <c r="A426" s="64" t="s">
        <v>6</v>
      </c>
      <c r="B426" s="64" t="s">
        <v>242</v>
      </c>
      <c r="C426" s="65" t="s">
        <v>269</v>
      </c>
      <c r="D426" s="64" t="s">
        <v>234</v>
      </c>
      <c r="E426" s="64"/>
      <c r="F426" s="66">
        <v>120500</v>
      </c>
      <c r="G426" s="67">
        <v>1.205E-4</v>
      </c>
      <c r="H426" s="68" t="s">
        <v>262</v>
      </c>
      <c r="I426" s="69"/>
      <c r="J426" s="65"/>
      <c r="K426" s="64" t="s">
        <v>12</v>
      </c>
      <c r="L426" s="64" t="s">
        <v>13</v>
      </c>
      <c r="M426" s="65"/>
    </row>
    <row r="427" spans="1:13">
      <c r="A427" s="70" t="s">
        <v>6</v>
      </c>
      <c r="B427" s="70" t="s">
        <v>242</v>
      </c>
      <c r="C427" s="71" t="s">
        <v>269</v>
      </c>
      <c r="D427" s="70" t="s">
        <v>234</v>
      </c>
      <c r="E427" s="70"/>
      <c r="F427" s="72">
        <v>149450</v>
      </c>
      <c r="G427" s="73">
        <v>1.4945E-4</v>
      </c>
      <c r="H427" s="74" t="s">
        <v>262</v>
      </c>
      <c r="I427" s="75"/>
      <c r="J427" s="71"/>
      <c r="K427" s="70" t="s">
        <v>12</v>
      </c>
      <c r="L427" s="70" t="s">
        <v>13</v>
      </c>
      <c r="M427" s="71"/>
    </row>
    <row r="428" spans="1:13">
      <c r="A428" s="64" t="s">
        <v>6</v>
      </c>
      <c r="B428" s="64" t="s">
        <v>242</v>
      </c>
      <c r="C428" s="65" t="s">
        <v>269</v>
      </c>
      <c r="D428" s="64" t="s">
        <v>234</v>
      </c>
      <c r="E428" s="64"/>
      <c r="F428" s="66">
        <v>131250</v>
      </c>
      <c r="G428" s="67">
        <v>1.3124999999999999E-4</v>
      </c>
      <c r="H428" s="68" t="s">
        <v>262</v>
      </c>
      <c r="I428" s="69"/>
      <c r="J428" s="65"/>
      <c r="K428" s="64" t="s">
        <v>12</v>
      </c>
      <c r="L428" s="64" t="s">
        <v>13</v>
      </c>
      <c r="M428" s="65"/>
    </row>
    <row r="429" spans="1:13">
      <c r="A429" s="70" t="s">
        <v>6</v>
      </c>
      <c r="B429" s="70" t="s">
        <v>242</v>
      </c>
      <c r="C429" s="71" t="s">
        <v>269</v>
      </c>
      <c r="D429" s="70" t="s">
        <v>234</v>
      </c>
      <c r="E429" s="70"/>
      <c r="F429" s="72">
        <v>55300</v>
      </c>
      <c r="G429" s="73">
        <v>5.5300000000000002E-5</v>
      </c>
      <c r="H429" s="74" t="s">
        <v>262</v>
      </c>
      <c r="I429" s="75"/>
      <c r="J429" s="71"/>
      <c r="K429" s="70" t="s">
        <v>12</v>
      </c>
      <c r="L429" s="70" t="s">
        <v>13</v>
      </c>
      <c r="M429" s="71"/>
    </row>
    <row r="430" spans="1:13">
      <c r="A430" s="64" t="s">
        <v>6</v>
      </c>
      <c r="B430" s="64" t="s">
        <v>242</v>
      </c>
      <c r="C430" s="65" t="s">
        <v>269</v>
      </c>
      <c r="D430" s="64" t="s">
        <v>234</v>
      </c>
      <c r="E430" s="64"/>
      <c r="F430" s="66">
        <v>444500</v>
      </c>
      <c r="G430" s="67">
        <v>4.4450000000000002E-4</v>
      </c>
      <c r="H430" s="68" t="s">
        <v>262</v>
      </c>
      <c r="I430" s="69"/>
      <c r="J430" s="65"/>
      <c r="K430" s="64" t="s">
        <v>12</v>
      </c>
      <c r="L430" s="64" t="s">
        <v>13</v>
      </c>
      <c r="M430" s="65"/>
    </row>
    <row r="431" spans="1:13">
      <c r="A431" s="70" t="s">
        <v>6</v>
      </c>
      <c r="B431" s="70" t="s">
        <v>242</v>
      </c>
      <c r="C431" s="71" t="s">
        <v>269</v>
      </c>
      <c r="D431" s="70" t="s">
        <v>234</v>
      </c>
      <c r="E431" s="70"/>
      <c r="F431" s="72">
        <v>286300</v>
      </c>
      <c r="G431" s="73">
        <v>2.8630000000000002E-4</v>
      </c>
      <c r="H431" s="74" t="s">
        <v>262</v>
      </c>
      <c r="I431" s="75"/>
      <c r="J431" s="71"/>
      <c r="K431" s="70" t="s">
        <v>12</v>
      </c>
      <c r="L431" s="70" t="s">
        <v>13</v>
      </c>
      <c r="M431" s="71"/>
    </row>
    <row r="432" spans="1:13">
      <c r="A432" s="64" t="s">
        <v>3</v>
      </c>
      <c r="B432" s="64" t="s">
        <v>242</v>
      </c>
      <c r="C432" s="65" t="s">
        <v>269</v>
      </c>
      <c r="D432" s="64" t="s">
        <v>234</v>
      </c>
      <c r="E432" s="64"/>
      <c r="F432" s="66">
        <v>500000</v>
      </c>
      <c r="G432" s="67">
        <v>5.0000000000000001E-4</v>
      </c>
      <c r="H432" s="68" t="s">
        <v>262</v>
      </c>
      <c r="I432" s="69"/>
      <c r="J432" s="65"/>
      <c r="K432" s="64" t="s">
        <v>12</v>
      </c>
      <c r="L432" s="64" t="s">
        <v>13</v>
      </c>
      <c r="M432" s="65"/>
    </row>
    <row r="433" spans="1:13">
      <c r="A433" s="70" t="s">
        <v>3</v>
      </c>
      <c r="B433" s="70" t="s">
        <v>242</v>
      </c>
      <c r="C433" s="71" t="s">
        <v>269</v>
      </c>
      <c r="D433" s="70" t="s">
        <v>4248</v>
      </c>
      <c r="E433" s="70"/>
      <c r="F433" s="72">
        <v>63081</v>
      </c>
      <c r="G433" s="73">
        <v>6.3081000000000001E-5</v>
      </c>
      <c r="H433" s="74" t="s">
        <v>262</v>
      </c>
      <c r="I433" s="75"/>
      <c r="J433" s="71"/>
      <c r="K433" s="70" t="s">
        <v>13</v>
      </c>
      <c r="L433" s="70" t="s">
        <v>13</v>
      </c>
      <c r="M433" s="71"/>
    </row>
    <row r="434" spans="1:13">
      <c r="A434" s="64" t="s">
        <v>3</v>
      </c>
      <c r="B434" s="64" t="s">
        <v>242</v>
      </c>
      <c r="C434" s="65" t="s">
        <v>269</v>
      </c>
      <c r="D434" s="64" t="s">
        <v>4249</v>
      </c>
      <c r="E434" s="64"/>
      <c r="F434" s="66">
        <v>276729</v>
      </c>
      <c r="G434" s="67">
        <v>2.7672900000000003E-4</v>
      </c>
      <c r="H434" s="68" t="s">
        <v>262</v>
      </c>
      <c r="I434" s="69"/>
      <c r="J434" s="65"/>
      <c r="K434" s="64" t="s">
        <v>12</v>
      </c>
      <c r="L434" s="64" t="s">
        <v>13</v>
      </c>
      <c r="M434" s="65"/>
    </row>
    <row r="435" spans="1:13">
      <c r="A435" s="70" t="s">
        <v>3</v>
      </c>
      <c r="B435" s="70" t="s">
        <v>242</v>
      </c>
      <c r="C435" s="71" t="s">
        <v>269</v>
      </c>
      <c r="D435" s="70" t="s">
        <v>233</v>
      </c>
      <c r="E435" s="70"/>
      <c r="F435" s="72">
        <v>27131</v>
      </c>
      <c r="G435" s="73">
        <v>2.7131000000000002E-5</v>
      </c>
      <c r="H435" s="74" t="s">
        <v>262</v>
      </c>
      <c r="I435" s="75"/>
      <c r="J435" s="71"/>
      <c r="K435" s="70" t="s">
        <v>13</v>
      </c>
      <c r="L435" s="70" t="s">
        <v>13</v>
      </c>
      <c r="M435" s="71"/>
    </row>
    <row r="436" spans="1:13">
      <c r="A436" s="64" t="s">
        <v>3</v>
      </c>
      <c r="B436" s="64" t="s">
        <v>242</v>
      </c>
      <c r="C436" s="65" t="s">
        <v>269</v>
      </c>
      <c r="D436" s="64" t="s">
        <v>231</v>
      </c>
      <c r="E436" s="64"/>
      <c r="F436" s="66">
        <v>40696</v>
      </c>
      <c r="G436" s="67">
        <v>4.0695999999999998E-5</v>
      </c>
      <c r="H436" s="68" t="s">
        <v>262</v>
      </c>
      <c r="I436" s="69"/>
      <c r="J436" s="65"/>
      <c r="K436" s="64" t="s">
        <v>13</v>
      </c>
      <c r="L436" s="64" t="s">
        <v>13</v>
      </c>
      <c r="M436" s="65"/>
    </row>
    <row r="437" spans="1:13">
      <c r="A437" s="70" t="s">
        <v>3</v>
      </c>
      <c r="B437" s="70" t="s">
        <v>242</v>
      </c>
      <c r="C437" s="71" t="s">
        <v>269</v>
      </c>
      <c r="D437" s="70" t="s">
        <v>4248</v>
      </c>
      <c r="E437" s="70"/>
      <c r="F437" s="72">
        <v>63081</v>
      </c>
      <c r="G437" s="73">
        <v>6.3081000000000001E-5</v>
      </c>
      <c r="H437" s="74" t="s">
        <v>262</v>
      </c>
      <c r="I437" s="75"/>
      <c r="J437" s="71"/>
      <c r="K437" s="70" t="s">
        <v>13</v>
      </c>
      <c r="L437" s="70" t="s">
        <v>13</v>
      </c>
      <c r="M437" s="71"/>
    </row>
    <row r="438" spans="1:13">
      <c r="A438" s="64" t="s">
        <v>3</v>
      </c>
      <c r="B438" s="64" t="s">
        <v>242</v>
      </c>
      <c r="C438" s="65" t="s">
        <v>269</v>
      </c>
      <c r="D438" s="64" t="s">
        <v>4249</v>
      </c>
      <c r="E438" s="64"/>
      <c r="F438" s="66">
        <v>276729</v>
      </c>
      <c r="G438" s="67">
        <v>2.7672900000000003E-4</v>
      </c>
      <c r="H438" s="68" t="s">
        <v>262</v>
      </c>
      <c r="I438" s="69"/>
      <c r="J438" s="65"/>
      <c r="K438" s="64" t="s">
        <v>12</v>
      </c>
      <c r="L438" s="64" t="s">
        <v>13</v>
      </c>
      <c r="M438" s="65"/>
    </row>
    <row r="439" spans="1:13">
      <c r="A439" s="70" t="s">
        <v>3</v>
      </c>
      <c r="B439" s="70" t="s">
        <v>242</v>
      </c>
      <c r="C439" s="71" t="s">
        <v>269</v>
      </c>
      <c r="D439" s="70" t="s">
        <v>233</v>
      </c>
      <c r="E439" s="70"/>
      <c r="F439" s="72">
        <v>27131</v>
      </c>
      <c r="G439" s="73">
        <v>2.7131000000000002E-5</v>
      </c>
      <c r="H439" s="74" t="s">
        <v>262</v>
      </c>
      <c r="I439" s="75"/>
      <c r="J439" s="71"/>
      <c r="K439" s="70" t="s">
        <v>13</v>
      </c>
      <c r="L439" s="70" t="s">
        <v>13</v>
      </c>
      <c r="M439" s="71"/>
    </row>
    <row r="440" spans="1:13">
      <c r="A440" s="64" t="s">
        <v>3</v>
      </c>
      <c r="B440" s="64" t="s">
        <v>242</v>
      </c>
      <c r="C440" s="65" t="s">
        <v>269</v>
      </c>
      <c r="D440" s="64" t="s">
        <v>231</v>
      </c>
      <c r="E440" s="64"/>
      <c r="F440" s="66">
        <v>40696</v>
      </c>
      <c r="G440" s="67">
        <v>4.0695999999999998E-5</v>
      </c>
      <c r="H440" s="68" t="s">
        <v>262</v>
      </c>
      <c r="I440" s="69"/>
      <c r="J440" s="65"/>
      <c r="K440" s="64" t="s">
        <v>13</v>
      </c>
      <c r="L440" s="64" t="s">
        <v>13</v>
      </c>
      <c r="M440" s="65"/>
    </row>
    <row r="441" spans="1:13">
      <c r="A441" s="70" t="s">
        <v>3</v>
      </c>
      <c r="B441" s="70" t="s">
        <v>242</v>
      </c>
      <c r="C441" s="71" t="s">
        <v>269</v>
      </c>
      <c r="D441" s="70" t="s">
        <v>234</v>
      </c>
      <c r="E441" s="70"/>
      <c r="F441" s="72">
        <v>520000</v>
      </c>
      <c r="G441" s="73">
        <v>5.1999999999999995E-4</v>
      </c>
      <c r="H441" s="74" t="s">
        <v>262</v>
      </c>
      <c r="I441" s="75"/>
      <c r="J441" s="71"/>
      <c r="K441" s="70" t="s">
        <v>12</v>
      </c>
      <c r="L441" s="70" t="s">
        <v>13</v>
      </c>
      <c r="M441" s="71"/>
    </row>
    <row r="442" spans="1:13">
      <c r="A442" s="64" t="s">
        <v>3</v>
      </c>
      <c r="B442" s="64" t="s">
        <v>242</v>
      </c>
      <c r="C442" s="65" t="s">
        <v>269</v>
      </c>
      <c r="D442" s="64" t="s">
        <v>4248</v>
      </c>
      <c r="E442" s="64"/>
      <c r="F442" s="66">
        <v>63081</v>
      </c>
      <c r="G442" s="67">
        <v>6.3081000000000001E-5</v>
      </c>
      <c r="H442" s="68" t="s">
        <v>262</v>
      </c>
      <c r="I442" s="69"/>
      <c r="J442" s="65"/>
      <c r="K442" s="64" t="s">
        <v>13</v>
      </c>
      <c r="L442" s="64" t="s">
        <v>13</v>
      </c>
      <c r="M442" s="65"/>
    </row>
    <row r="443" spans="1:13">
      <c r="A443" s="70" t="s">
        <v>3</v>
      </c>
      <c r="B443" s="70" t="s">
        <v>242</v>
      </c>
      <c r="C443" s="71" t="s">
        <v>269</v>
      </c>
      <c r="D443" s="70" t="s">
        <v>4249</v>
      </c>
      <c r="E443" s="70"/>
      <c r="F443" s="72">
        <v>313626</v>
      </c>
      <c r="G443" s="73">
        <v>3.1362600000000001E-4</v>
      </c>
      <c r="H443" s="74" t="s">
        <v>262</v>
      </c>
      <c r="I443" s="75"/>
      <c r="J443" s="71"/>
      <c r="K443" s="70" t="s">
        <v>12</v>
      </c>
      <c r="L443" s="70" t="s">
        <v>13</v>
      </c>
      <c r="M443" s="71"/>
    </row>
    <row r="444" spans="1:13">
      <c r="A444" s="64" t="s">
        <v>3</v>
      </c>
      <c r="B444" s="64" t="s">
        <v>242</v>
      </c>
      <c r="C444" s="65" t="s">
        <v>269</v>
      </c>
      <c r="D444" s="64" t="s">
        <v>233</v>
      </c>
      <c r="E444" s="64"/>
      <c r="F444" s="66">
        <v>27131</v>
      </c>
      <c r="G444" s="67">
        <v>2.7131000000000002E-5</v>
      </c>
      <c r="H444" s="68" t="s">
        <v>262</v>
      </c>
      <c r="I444" s="69"/>
      <c r="J444" s="65"/>
      <c r="K444" s="64" t="s">
        <v>13</v>
      </c>
      <c r="L444" s="64" t="s">
        <v>13</v>
      </c>
      <c r="M444" s="65"/>
    </row>
    <row r="445" spans="1:13">
      <c r="A445" s="70" t="s">
        <v>3</v>
      </c>
      <c r="B445" s="70" t="s">
        <v>242</v>
      </c>
      <c r="C445" s="71" t="s">
        <v>269</v>
      </c>
      <c r="D445" s="70" t="s">
        <v>231</v>
      </c>
      <c r="E445" s="70"/>
      <c r="F445" s="72">
        <v>40696</v>
      </c>
      <c r="G445" s="73">
        <v>4.0695999999999998E-5</v>
      </c>
      <c r="H445" s="74" t="s">
        <v>262</v>
      </c>
      <c r="I445" s="75"/>
      <c r="J445" s="71"/>
      <c r="K445" s="70" t="s">
        <v>13</v>
      </c>
      <c r="L445" s="70" t="s">
        <v>13</v>
      </c>
      <c r="M445" s="71"/>
    </row>
    <row r="446" spans="1:13">
      <c r="A446" s="64" t="s">
        <v>3</v>
      </c>
      <c r="B446" s="64" t="s">
        <v>242</v>
      </c>
      <c r="C446" s="65" t="s">
        <v>269</v>
      </c>
      <c r="D446" s="64" t="s">
        <v>234</v>
      </c>
      <c r="E446" s="64"/>
      <c r="F446" s="66">
        <v>1574750</v>
      </c>
      <c r="G446" s="67">
        <v>1.57475E-3</v>
      </c>
      <c r="H446" s="68" t="s">
        <v>262</v>
      </c>
      <c r="I446" s="69"/>
      <c r="J446" s="65"/>
      <c r="K446" s="64" t="s">
        <v>12</v>
      </c>
      <c r="L446" s="64" t="s">
        <v>13</v>
      </c>
      <c r="M446" s="65"/>
    </row>
    <row r="447" spans="1:13">
      <c r="A447" s="70" t="s">
        <v>3</v>
      </c>
      <c r="B447" s="70" t="s">
        <v>242</v>
      </c>
      <c r="C447" s="71" t="s">
        <v>269</v>
      </c>
      <c r="D447" s="70" t="s">
        <v>234</v>
      </c>
      <c r="E447" s="70"/>
      <c r="F447" s="72">
        <v>2182750</v>
      </c>
      <c r="G447" s="73">
        <v>2.1827499999999998E-3</v>
      </c>
      <c r="H447" s="74" t="s">
        <v>262</v>
      </c>
      <c r="I447" s="75"/>
      <c r="J447" s="71"/>
      <c r="K447" s="70" t="s">
        <v>12</v>
      </c>
      <c r="L447" s="70" t="s">
        <v>13</v>
      </c>
      <c r="M447" s="71"/>
    </row>
    <row r="448" spans="1:13">
      <c r="A448" s="64" t="s">
        <v>3</v>
      </c>
      <c r="B448" s="64" t="s">
        <v>242</v>
      </c>
      <c r="C448" s="65" t="s">
        <v>269</v>
      </c>
      <c r="D448" s="64" t="s">
        <v>4248</v>
      </c>
      <c r="E448" s="64"/>
      <c r="F448" s="66">
        <v>63081</v>
      </c>
      <c r="G448" s="67">
        <v>6.3081000000000001E-5</v>
      </c>
      <c r="H448" s="68" t="s">
        <v>262</v>
      </c>
      <c r="I448" s="69"/>
      <c r="J448" s="65"/>
      <c r="K448" s="64" t="s">
        <v>13</v>
      </c>
      <c r="L448" s="64" t="s">
        <v>13</v>
      </c>
      <c r="M448" s="65"/>
    </row>
    <row r="449" spans="1:13">
      <c r="A449" s="70" t="s">
        <v>3</v>
      </c>
      <c r="B449" s="70" t="s">
        <v>242</v>
      </c>
      <c r="C449" s="71" t="s">
        <v>269</v>
      </c>
      <c r="D449" s="70" t="s">
        <v>4249</v>
      </c>
      <c r="E449" s="70"/>
      <c r="F449" s="72">
        <v>276729</v>
      </c>
      <c r="G449" s="73">
        <v>2.7672900000000003E-4</v>
      </c>
      <c r="H449" s="74" t="s">
        <v>262</v>
      </c>
      <c r="I449" s="75"/>
      <c r="J449" s="71"/>
      <c r="K449" s="70" t="s">
        <v>12</v>
      </c>
      <c r="L449" s="70" t="s">
        <v>13</v>
      </c>
      <c r="M449" s="71"/>
    </row>
    <row r="450" spans="1:13">
      <c r="A450" s="64" t="s">
        <v>3</v>
      </c>
      <c r="B450" s="64" t="s">
        <v>242</v>
      </c>
      <c r="C450" s="65" t="s">
        <v>269</v>
      </c>
      <c r="D450" s="64" t="s">
        <v>233</v>
      </c>
      <c r="E450" s="64"/>
      <c r="F450" s="66">
        <v>27131</v>
      </c>
      <c r="G450" s="67">
        <v>2.7131000000000002E-5</v>
      </c>
      <c r="H450" s="68" t="s">
        <v>262</v>
      </c>
      <c r="I450" s="69"/>
      <c r="J450" s="65"/>
      <c r="K450" s="64" t="s">
        <v>13</v>
      </c>
      <c r="L450" s="64" t="s">
        <v>13</v>
      </c>
      <c r="M450" s="65"/>
    </row>
    <row r="451" spans="1:13">
      <c r="A451" s="70" t="s">
        <v>3</v>
      </c>
      <c r="B451" s="70" t="s">
        <v>242</v>
      </c>
      <c r="C451" s="71" t="s">
        <v>269</v>
      </c>
      <c r="D451" s="70" t="s">
        <v>231</v>
      </c>
      <c r="E451" s="70"/>
      <c r="F451" s="72">
        <v>40696</v>
      </c>
      <c r="G451" s="73">
        <v>4.0695999999999998E-5</v>
      </c>
      <c r="H451" s="74" t="s">
        <v>262</v>
      </c>
      <c r="I451" s="75"/>
      <c r="J451" s="71"/>
      <c r="K451" s="70" t="s">
        <v>13</v>
      </c>
      <c r="L451" s="70" t="s">
        <v>13</v>
      </c>
      <c r="M451" s="71"/>
    </row>
    <row r="452" spans="1:13">
      <c r="A452" s="64" t="s">
        <v>3</v>
      </c>
      <c r="B452" s="64" t="s">
        <v>242</v>
      </c>
      <c r="C452" s="65" t="s">
        <v>269</v>
      </c>
      <c r="D452" s="64" t="s">
        <v>4248</v>
      </c>
      <c r="E452" s="64"/>
      <c r="F452" s="66">
        <v>63081</v>
      </c>
      <c r="G452" s="67">
        <v>6.3081000000000001E-5</v>
      </c>
      <c r="H452" s="68" t="s">
        <v>262</v>
      </c>
      <c r="I452" s="69"/>
      <c r="J452" s="65"/>
      <c r="K452" s="64" t="s">
        <v>13</v>
      </c>
      <c r="L452" s="64" t="s">
        <v>13</v>
      </c>
      <c r="M452" s="65"/>
    </row>
    <row r="453" spans="1:13">
      <c r="A453" s="70" t="s">
        <v>3</v>
      </c>
      <c r="B453" s="70" t="s">
        <v>242</v>
      </c>
      <c r="C453" s="71" t="s">
        <v>269</v>
      </c>
      <c r="D453" s="70" t="s">
        <v>4249</v>
      </c>
      <c r="E453" s="70"/>
      <c r="F453" s="72">
        <v>424318</v>
      </c>
      <c r="G453" s="73">
        <v>4.2431800000000003E-4</v>
      </c>
      <c r="H453" s="74" t="s">
        <v>262</v>
      </c>
      <c r="I453" s="75"/>
      <c r="J453" s="71"/>
      <c r="K453" s="70" t="s">
        <v>12</v>
      </c>
      <c r="L453" s="70" t="s">
        <v>13</v>
      </c>
      <c r="M453" s="71"/>
    </row>
    <row r="454" spans="1:13">
      <c r="A454" s="64" t="s">
        <v>3</v>
      </c>
      <c r="B454" s="64" t="s">
        <v>242</v>
      </c>
      <c r="C454" s="65" t="s">
        <v>269</v>
      </c>
      <c r="D454" s="64" t="s">
        <v>233</v>
      </c>
      <c r="E454" s="64"/>
      <c r="F454" s="66">
        <v>27131</v>
      </c>
      <c r="G454" s="67">
        <v>2.7131000000000002E-5</v>
      </c>
      <c r="H454" s="68" t="s">
        <v>262</v>
      </c>
      <c r="I454" s="69"/>
      <c r="J454" s="65"/>
      <c r="K454" s="64" t="s">
        <v>13</v>
      </c>
      <c r="L454" s="64" t="s">
        <v>13</v>
      </c>
      <c r="M454" s="65"/>
    </row>
    <row r="455" spans="1:13">
      <c r="A455" s="70" t="s">
        <v>3</v>
      </c>
      <c r="B455" s="70" t="s">
        <v>242</v>
      </c>
      <c r="C455" s="71" t="s">
        <v>269</v>
      </c>
      <c r="D455" s="70" t="s">
        <v>231</v>
      </c>
      <c r="E455" s="70"/>
      <c r="F455" s="72">
        <v>40696</v>
      </c>
      <c r="G455" s="73">
        <v>4.0695999999999998E-5</v>
      </c>
      <c r="H455" s="74" t="s">
        <v>262</v>
      </c>
      <c r="I455" s="75"/>
      <c r="J455" s="71"/>
      <c r="K455" s="70" t="s">
        <v>13</v>
      </c>
      <c r="L455" s="70" t="s">
        <v>13</v>
      </c>
      <c r="M455" s="71"/>
    </row>
    <row r="456" spans="1:13">
      <c r="A456" s="64" t="s">
        <v>3</v>
      </c>
      <c r="B456" s="64" t="s">
        <v>242</v>
      </c>
      <c r="C456" s="65" t="s">
        <v>269</v>
      </c>
      <c r="D456" s="64" t="s">
        <v>234</v>
      </c>
      <c r="E456" s="64"/>
      <c r="F456" s="66">
        <v>649000</v>
      </c>
      <c r="G456" s="67">
        <v>6.4899999999999995E-4</v>
      </c>
      <c r="H456" s="68" t="s">
        <v>262</v>
      </c>
      <c r="I456" s="69"/>
      <c r="J456" s="65"/>
      <c r="K456" s="64" t="s">
        <v>12</v>
      </c>
      <c r="L456" s="64" t="s">
        <v>13</v>
      </c>
      <c r="M456" s="65"/>
    </row>
    <row r="457" spans="1:13">
      <c r="A457" s="70" t="s">
        <v>3</v>
      </c>
      <c r="B457" s="70" t="s">
        <v>242</v>
      </c>
      <c r="C457" s="71" t="s">
        <v>269</v>
      </c>
      <c r="D457" s="70" t="s">
        <v>234</v>
      </c>
      <c r="E457" s="70"/>
      <c r="F457" s="72">
        <v>575800</v>
      </c>
      <c r="G457" s="73">
        <v>5.7580000000000001E-4</v>
      </c>
      <c r="H457" s="74" t="s">
        <v>262</v>
      </c>
      <c r="I457" s="75"/>
      <c r="J457" s="71"/>
      <c r="K457" s="70" t="s">
        <v>12</v>
      </c>
      <c r="L457" s="70" t="s">
        <v>13</v>
      </c>
      <c r="M457" s="71"/>
    </row>
    <row r="458" spans="1:13">
      <c r="A458" s="64" t="s">
        <v>3</v>
      </c>
      <c r="B458" s="64" t="s">
        <v>242</v>
      </c>
      <c r="C458" s="65" t="s">
        <v>269</v>
      </c>
      <c r="D458" s="64" t="s">
        <v>4248</v>
      </c>
      <c r="E458" s="64"/>
      <c r="F458" s="66">
        <v>63081</v>
      </c>
      <c r="G458" s="67">
        <v>6.3081000000000001E-5</v>
      </c>
      <c r="H458" s="68" t="s">
        <v>262</v>
      </c>
      <c r="I458" s="69"/>
      <c r="J458" s="65"/>
      <c r="K458" s="64" t="s">
        <v>13</v>
      </c>
      <c r="L458" s="64" t="s">
        <v>13</v>
      </c>
      <c r="M458" s="65"/>
    </row>
    <row r="459" spans="1:13">
      <c r="A459" s="70" t="s">
        <v>3</v>
      </c>
      <c r="B459" s="70" t="s">
        <v>242</v>
      </c>
      <c r="C459" s="71" t="s">
        <v>269</v>
      </c>
      <c r="D459" s="70" t="s">
        <v>4249</v>
      </c>
      <c r="E459" s="70"/>
      <c r="F459" s="72">
        <v>440000</v>
      </c>
      <c r="G459" s="73">
        <v>4.4000000000000002E-4</v>
      </c>
      <c r="H459" s="74" t="s">
        <v>262</v>
      </c>
      <c r="I459" s="75"/>
      <c r="J459" s="71"/>
      <c r="K459" s="70" t="s">
        <v>12</v>
      </c>
      <c r="L459" s="70" t="s">
        <v>13</v>
      </c>
      <c r="M459" s="71"/>
    </row>
    <row r="460" spans="1:13">
      <c r="A460" s="64" t="s">
        <v>3</v>
      </c>
      <c r="B460" s="64" t="s">
        <v>242</v>
      </c>
      <c r="C460" s="65" t="s">
        <v>269</v>
      </c>
      <c r="D460" s="64" t="s">
        <v>233</v>
      </c>
      <c r="E460" s="64"/>
      <c r="F460" s="66">
        <v>27131</v>
      </c>
      <c r="G460" s="67">
        <v>2.7131000000000002E-5</v>
      </c>
      <c r="H460" s="68" t="s">
        <v>262</v>
      </c>
      <c r="I460" s="69"/>
      <c r="J460" s="65"/>
      <c r="K460" s="64" t="s">
        <v>13</v>
      </c>
      <c r="L460" s="64" t="s">
        <v>13</v>
      </c>
      <c r="M460" s="65"/>
    </row>
    <row r="461" spans="1:13">
      <c r="A461" s="70" t="s">
        <v>3</v>
      </c>
      <c r="B461" s="70" t="s">
        <v>242</v>
      </c>
      <c r="C461" s="71" t="s">
        <v>269</v>
      </c>
      <c r="D461" s="70" t="s">
        <v>231</v>
      </c>
      <c r="E461" s="70"/>
      <c r="F461" s="72">
        <v>40696</v>
      </c>
      <c r="G461" s="73">
        <v>4.0695999999999998E-5</v>
      </c>
      <c r="H461" s="74" t="s">
        <v>262</v>
      </c>
      <c r="I461" s="75"/>
      <c r="J461" s="71"/>
      <c r="K461" s="70" t="s">
        <v>13</v>
      </c>
      <c r="L461" s="70" t="s">
        <v>13</v>
      </c>
      <c r="M461" s="71"/>
    </row>
    <row r="462" spans="1:13">
      <c r="A462" s="64" t="s">
        <v>3</v>
      </c>
      <c r="B462" s="64" t="s">
        <v>242</v>
      </c>
      <c r="C462" s="65" t="s">
        <v>269</v>
      </c>
      <c r="D462" s="64" t="s">
        <v>234</v>
      </c>
      <c r="E462" s="64"/>
      <c r="F462" s="66">
        <v>724355</v>
      </c>
      <c r="G462" s="67">
        <v>7.2435499999999999E-4</v>
      </c>
      <c r="H462" s="68" t="s">
        <v>262</v>
      </c>
      <c r="I462" s="69"/>
      <c r="J462" s="65"/>
      <c r="K462" s="64" t="s">
        <v>12</v>
      </c>
      <c r="L462" s="64" t="s">
        <v>13</v>
      </c>
      <c r="M462" s="65"/>
    </row>
    <row r="463" spans="1:13">
      <c r="A463" s="70" t="s">
        <v>3</v>
      </c>
      <c r="B463" s="70" t="s">
        <v>242</v>
      </c>
      <c r="C463" s="71" t="s">
        <v>269</v>
      </c>
      <c r="D463" s="70" t="s">
        <v>4249</v>
      </c>
      <c r="E463" s="70"/>
      <c r="F463" s="72">
        <v>3685868</v>
      </c>
      <c r="G463" s="73">
        <v>3.6858680000000001E-3</v>
      </c>
      <c r="H463" s="74" t="s">
        <v>262</v>
      </c>
      <c r="I463" s="75"/>
      <c r="J463" s="71"/>
      <c r="K463" s="70" t="s">
        <v>12</v>
      </c>
      <c r="L463" s="70" t="s">
        <v>13</v>
      </c>
      <c r="M463" s="71"/>
    </row>
    <row r="464" spans="1:13">
      <c r="A464" s="64" t="s">
        <v>3</v>
      </c>
      <c r="B464" s="64" t="s">
        <v>242</v>
      </c>
      <c r="C464" s="65" t="s">
        <v>269</v>
      </c>
      <c r="D464" s="64" t="s">
        <v>4249</v>
      </c>
      <c r="E464" s="64"/>
      <c r="F464" s="66">
        <v>267822</v>
      </c>
      <c r="G464" s="67">
        <v>2.6782200000000003E-4</v>
      </c>
      <c r="H464" s="68" t="s">
        <v>262</v>
      </c>
      <c r="I464" s="69"/>
      <c r="J464" s="65"/>
      <c r="K464" s="64" t="s">
        <v>12</v>
      </c>
      <c r="L464" s="64" t="s">
        <v>13</v>
      </c>
      <c r="M464" s="65"/>
    </row>
    <row r="465" spans="1:13">
      <c r="A465" s="70" t="s">
        <v>3</v>
      </c>
      <c r="B465" s="70" t="s">
        <v>242</v>
      </c>
      <c r="C465" s="71" t="s">
        <v>269</v>
      </c>
      <c r="D465" s="70" t="s">
        <v>234</v>
      </c>
      <c r="E465" s="70"/>
      <c r="F465" s="72">
        <v>2491781</v>
      </c>
      <c r="G465" s="73">
        <v>2.4917810000000002E-3</v>
      </c>
      <c r="H465" s="74" t="s">
        <v>262</v>
      </c>
      <c r="I465" s="75"/>
      <c r="J465" s="71"/>
      <c r="K465" s="70" t="s">
        <v>12</v>
      </c>
      <c r="L465" s="70" t="s">
        <v>13</v>
      </c>
      <c r="M465" s="71"/>
    </row>
    <row r="466" spans="1:13">
      <c r="A466" s="64" t="s">
        <v>3</v>
      </c>
      <c r="B466" s="64" t="s">
        <v>242</v>
      </c>
      <c r="C466" s="65" t="s">
        <v>269</v>
      </c>
      <c r="D466" s="64" t="s">
        <v>234</v>
      </c>
      <c r="E466" s="64"/>
      <c r="F466" s="66">
        <v>4566781</v>
      </c>
      <c r="G466" s="67">
        <v>4.5667809999999998E-3</v>
      </c>
      <c r="H466" s="68" t="s">
        <v>262</v>
      </c>
      <c r="I466" s="69"/>
      <c r="J466" s="65"/>
      <c r="K466" s="64" t="s">
        <v>12</v>
      </c>
      <c r="L466" s="64" t="s">
        <v>13</v>
      </c>
      <c r="M466" s="65"/>
    </row>
    <row r="467" spans="1:13">
      <c r="A467" s="70" t="s">
        <v>1063</v>
      </c>
      <c r="B467" s="70" t="s">
        <v>242</v>
      </c>
      <c r="C467" s="71" t="s">
        <v>269</v>
      </c>
      <c r="D467" s="70" t="s">
        <v>232</v>
      </c>
      <c r="E467" s="70"/>
      <c r="F467" s="72">
        <v>2044500</v>
      </c>
      <c r="G467" s="73">
        <v>2.0444999999999999E-3</v>
      </c>
      <c r="H467" s="74" t="s">
        <v>262</v>
      </c>
      <c r="I467" s="75"/>
      <c r="J467" s="71"/>
      <c r="K467" s="70" t="s">
        <v>12</v>
      </c>
      <c r="L467" s="70" t="s">
        <v>13</v>
      </c>
      <c r="M467" s="71"/>
    </row>
    <row r="468" spans="1:13" ht="22.5">
      <c r="A468" s="64" t="s">
        <v>2270</v>
      </c>
      <c r="B468" s="64" t="s">
        <v>242</v>
      </c>
      <c r="C468" s="65" t="s">
        <v>269</v>
      </c>
      <c r="D468" s="64" t="s">
        <v>237</v>
      </c>
      <c r="E468" s="64"/>
      <c r="F468" s="66">
        <v>693000</v>
      </c>
      <c r="G468" s="67">
        <v>6.9300000000000004E-4</v>
      </c>
      <c r="H468" s="68" t="s">
        <v>262</v>
      </c>
      <c r="I468" s="69"/>
      <c r="J468" s="65"/>
      <c r="K468" s="64" t="s">
        <v>12</v>
      </c>
      <c r="L468" s="64" t="s">
        <v>13</v>
      </c>
      <c r="M468" s="65"/>
    </row>
    <row r="469" spans="1:13" ht="22.5">
      <c r="A469" s="70" t="s">
        <v>2270</v>
      </c>
      <c r="B469" s="70" t="s">
        <v>242</v>
      </c>
      <c r="C469" s="71" t="s">
        <v>269</v>
      </c>
      <c r="D469" s="70" t="s">
        <v>237</v>
      </c>
      <c r="E469" s="70"/>
      <c r="F469" s="72">
        <v>3778500</v>
      </c>
      <c r="G469" s="73">
        <v>3.7785000000000002E-3</v>
      </c>
      <c r="H469" s="74" t="s">
        <v>262</v>
      </c>
      <c r="I469" s="75"/>
      <c r="J469" s="71"/>
      <c r="K469" s="70" t="s">
        <v>12</v>
      </c>
      <c r="L469" s="70" t="s">
        <v>13</v>
      </c>
      <c r="M469" s="71"/>
    </row>
    <row r="470" spans="1:13">
      <c r="A470" s="64" t="s">
        <v>2270</v>
      </c>
      <c r="B470" s="64" t="s">
        <v>242</v>
      </c>
      <c r="C470" s="65" t="s">
        <v>269</v>
      </c>
      <c r="D470" s="64" t="s">
        <v>234</v>
      </c>
      <c r="E470" s="64"/>
      <c r="F470" s="66">
        <v>3087655</v>
      </c>
      <c r="G470" s="67">
        <v>3.0876549999999999E-3</v>
      </c>
      <c r="H470" s="68" t="s">
        <v>262</v>
      </c>
      <c r="I470" s="69"/>
      <c r="J470" s="65"/>
      <c r="K470" s="64" t="s">
        <v>12</v>
      </c>
      <c r="L470" s="64" t="s">
        <v>13</v>
      </c>
      <c r="M470" s="65"/>
    </row>
    <row r="471" spans="1:13" ht="22.5">
      <c r="A471" s="70" t="s">
        <v>2270</v>
      </c>
      <c r="B471" s="70" t="s">
        <v>242</v>
      </c>
      <c r="C471" s="71" t="s">
        <v>269</v>
      </c>
      <c r="D471" s="70" t="s">
        <v>237</v>
      </c>
      <c r="E471" s="70"/>
      <c r="F471" s="72">
        <v>3778500</v>
      </c>
      <c r="G471" s="73">
        <v>3.7785000000000002E-3</v>
      </c>
      <c r="H471" s="74" t="s">
        <v>262</v>
      </c>
      <c r="I471" s="75"/>
      <c r="J471" s="71"/>
      <c r="K471" s="70" t="s">
        <v>12</v>
      </c>
      <c r="L471" s="70" t="s">
        <v>13</v>
      </c>
      <c r="M471" s="71"/>
    </row>
    <row r="472" spans="1:13" ht="22.5">
      <c r="A472" s="64" t="s">
        <v>2270</v>
      </c>
      <c r="B472" s="64" t="s">
        <v>242</v>
      </c>
      <c r="C472" s="65" t="s">
        <v>269</v>
      </c>
      <c r="D472" s="64" t="s">
        <v>237</v>
      </c>
      <c r="E472" s="64"/>
      <c r="F472" s="66">
        <v>2156730</v>
      </c>
      <c r="G472" s="67">
        <v>2.1567299999999999E-3</v>
      </c>
      <c r="H472" s="68" t="s">
        <v>262</v>
      </c>
      <c r="I472" s="69"/>
      <c r="J472" s="65"/>
      <c r="K472" s="64" t="s">
        <v>12</v>
      </c>
      <c r="L472" s="64" t="s">
        <v>13</v>
      </c>
      <c r="M472" s="65"/>
    </row>
    <row r="473" spans="1:13" ht="22.5">
      <c r="A473" s="70" t="s">
        <v>2270</v>
      </c>
      <c r="B473" s="70" t="s">
        <v>242</v>
      </c>
      <c r="C473" s="71" t="s">
        <v>269</v>
      </c>
      <c r="D473" s="70" t="s">
        <v>237</v>
      </c>
      <c r="E473" s="70"/>
      <c r="F473" s="72">
        <v>3807405</v>
      </c>
      <c r="G473" s="73">
        <v>3.8074049999999998E-3</v>
      </c>
      <c r="H473" s="74" t="s">
        <v>262</v>
      </c>
      <c r="I473" s="75"/>
      <c r="J473" s="71"/>
      <c r="K473" s="70" t="s">
        <v>12</v>
      </c>
      <c r="L473" s="70" t="s">
        <v>13</v>
      </c>
      <c r="M473" s="71"/>
    </row>
    <row r="474" spans="1:13">
      <c r="A474" s="64" t="s">
        <v>2270</v>
      </c>
      <c r="B474" s="64" t="s">
        <v>242</v>
      </c>
      <c r="C474" s="65" t="s">
        <v>269</v>
      </c>
      <c r="D474" s="64" t="s">
        <v>4239</v>
      </c>
      <c r="E474" s="64"/>
      <c r="F474" s="66">
        <v>2000000</v>
      </c>
      <c r="G474" s="67">
        <v>2E-3</v>
      </c>
      <c r="H474" s="68" t="s">
        <v>262</v>
      </c>
      <c r="I474" s="69"/>
      <c r="J474" s="65"/>
      <c r="K474" s="64" t="s">
        <v>13</v>
      </c>
      <c r="L474" s="64" t="s">
        <v>13</v>
      </c>
      <c r="M474" s="65"/>
    </row>
    <row r="475" spans="1:13" ht="22.5">
      <c r="A475" s="70" t="s">
        <v>2270</v>
      </c>
      <c r="B475" s="70" t="s">
        <v>242</v>
      </c>
      <c r="C475" s="71" t="s">
        <v>269</v>
      </c>
      <c r="D475" s="70" t="s">
        <v>237</v>
      </c>
      <c r="E475" s="70"/>
      <c r="F475" s="72">
        <v>3731000</v>
      </c>
      <c r="G475" s="73">
        <v>3.7309999999999999E-3</v>
      </c>
      <c r="H475" s="74" t="s">
        <v>262</v>
      </c>
      <c r="I475" s="75"/>
      <c r="J475" s="71"/>
      <c r="K475" s="70" t="s">
        <v>12</v>
      </c>
      <c r="L475" s="70" t="s">
        <v>13</v>
      </c>
      <c r="M475" s="71"/>
    </row>
    <row r="476" spans="1:13" ht="22.5">
      <c r="A476" s="64" t="s">
        <v>2270</v>
      </c>
      <c r="B476" s="64" t="s">
        <v>242</v>
      </c>
      <c r="C476" s="65" t="s">
        <v>269</v>
      </c>
      <c r="D476" s="64" t="s">
        <v>237</v>
      </c>
      <c r="E476" s="64"/>
      <c r="F476" s="66">
        <v>1216750</v>
      </c>
      <c r="G476" s="67">
        <v>1.2167499999999999E-3</v>
      </c>
      <c r="H476" s="68" t="s">
        <v>262</v>
      </c>
      <c r="I476" s="69"/>
      <c r="J476" s="65"/>
      <c r="K476" s="64" t="s">
        <v>12</v>
      </c>
      <c r="L476" s="64" t="s">
        <v>13</v>
      </c>
      <c r="M476" s="65"/>
    </row>
    <row r="477" spans="1:13">
      <c r="A477" s="70" t="s">
        <v>2270</v>
      </c>
      <c r="B477" s="70" t="s">
        <v>242</v>
      </c>
      <c r="C477" s="71" t="s">
        <v>269</v>
      </c>
      <c r="D477" s="70" t="s">
        <v>232</v>
      </c>
      <c r="E477" s="70"/>
      <c r="F477" s="72">
        <v>4000000</v>
      </c>
      <c r="G477" s="73">
        <v>4.0000000000000001E-3</v>
      </c>
      <c r="H477" s="74" t="s">
        <v>262</v>
      </c>
      <c r="I477" s="75"/>
      <c r="J477" s="71"/>
      <c r="K477" s="70" t="s">
        <v>12</v>
      </c>
      <c r="L477" s="70" t="s">
        <v>13</v>
      </c>
      <c r="M477" s="71"/>
    </row>
    <row r="478" spans="1:13" ht="22.5">
      <c r="A478" s="64" t="s">
        <v>2270</v>
      </c>
      <c r="B478" s="64" t="s">
        <v>242</v>
      </c>
      <c r="C478" s="65" t="s">
        <v>269</v>
      </c>
      <c r="D478" s="64" t="s">
        <v>237</v>
      </c>
      <c r="E478" s="64"/>
      <c r="F478" s="66">
        <v>2096450</v>
      </c>
      <c r="G478" s="67">
        <v>2.0964500000000001E-3</v>
      </c>
      <c r="H478" s="68" t="s">
        <v>262</v>
      </c>
      <c r="I478" s="69"/>
      <c r="J478" s="65"/>
      <c r="K478" s="64" t="s">
        <v>12</v>
      </c>
      <c r="L478" s="64" t="s">
        <v>13</v>
      </c>
      <c r="M478" s="65"/>
    </row>
    <row r="479" spans="1:13" ht="22.5">
      <c r="A479" s="70" t="s">
        <v>2270</v>
      </c>
      <c r="B479" s="70" t="s">
        <v>242</v>
      </c>
      <c r="C479" s="71" t="s">
        <v>269</v>
      </c>
      <c r="D479" s="70" t="s">
        <v>237</v>
      </c>
      <c r="E479" s="70"/>
      <c r="F479" s="72">
        <v>847805</v>
      </c>
      <c r="G479" s="73">
        <v>8.4780499999999998E-4</v>
      </c>
      <c r="H479" s="74" t="s">
        <v>262</v>
      </c>
      <c r="I479" s="75"/>
      <c r="J479" s="71"/>
      <c r="K479" s="70" t="s">
        <v>12</v>
      </c>
      <c r="L479" s="70" t="s">
        <v>13</v>
      </c>
      <c r="M479" s="71"/>
    </row>
    <row r="480" spans="1:13" ht="22.5">
      <c r="A480" s="64" t="s">
        <v>2270</v>
      </c>
      <c r="B480" s="64" t="s">
        <v>242</v>
      </c>
      <c r="C480" s="65" t="s">
        <v>269</v>
      </c>
      <c r="D480" s="64" t="s">
        <v>237</v>
      </c>
      <c r="E480" s="64"/>
      <c r="F480" s="66">
        <v>2491310</v>
      </c>
      <c r="G480" s="67">
        <v>2.4913100000000001E-3</v>
      </c>
      <c r="H480" s="68" t="s">
        <v>262</v>
      </c>
      <c r="I480" s="69"/>
      <c r="J480" s="65"/>
      <c r="K480" s="64" t="s">
        <v>12</v>
      </c>
      <c r="L480" s="64" t="s">
        <v>13</v>
      </c>
      <c r="M480" s="65"/>
    </row>
    <row r="481" spans="1:13" ht="22.5">
      <c r="A481" s="70" t="s">
        <v>2270</v>
      </c>
      <c r="B481" s="70" t="s">
        <v>242</v>
      </c>
      <c r="C481" s="71" t="s">
        <v>269</v>
      </c>
      <c r="D481" s="70" t="s">
        <v>237</v>
      </c>
      <c r="E481" s="70"/>
      <c r="F481" s="72">
        <v>2598250</v>
      </c>
      <c r="G481" s="73">
        <v>2.5982499999999999E-3</v>
      </c>
      <c r="H481" s="74" t="s">
        <v>262</v>
      </c>
      <c r="I481" s="75"/>
      <c r="J481" s="71"/>
      <c r="K481" s="70" t="s">
        <v>12</v>
      </c>
      <c r="L481" s="70" t="s">
        <v>13</v>
      </c>
      <c r="M481" s="71"/>
    </row>
    <row r="482" spans="1:13">
      <c r="A482" s="64" t="s">
        <v>2270</v>
      </c>
      <c r="B482" s="64" t="s">
        <v>242</v>
      </c>
      <c r="C482" s="65" t="s">
        <v>269</v>
      </c>
      <c r="D482" s="64" t="s">
        <v>232</v>
      </c>
      <c r="E482" s="64"/>
      <c r="F482" s="66">
        <v>62250</v>
      </c>
      <c r="G482" s="67">
        <v>6.2249999999999995E-5</v>
      </c>
      <c r="H482" s="68" t="s">
        <v>262</v>
      </c>
      <c r="I482" s="69"/>
      <c r="J482" s="65"/>
      <c r="K482" s="64" t="s">
        <v>12</v>
      </c>
      <c r="L482" s="64" t="s">
        <v>13</v>
      </c>
      <c r="M482" s="65"/>
    </row>
    <row r="483" spans="1:13">
      <c r="A483" s="70" t="s">
        <v>1031</v>
      </c>
      <c r="B483" s="70" t="s">
        <v>242</v>
      </c>
      <c r="C483" s="71" t="s">
        <v>269</v>
      </c>
      <c r="D483" s="70" t="s">
        <v>234</v>
      </c>
      <c r="E483" s="70"/>
      <c r="F483" s="72">
        <v>297700</v>
      </c>
      <c r="G483" s="73">
        <v>2.9770000000000003E-4</v>
      </c>
      <c r="H483" s="74" t="s">
        <v>262</v>
      </c>
      <c r="I483" s="75"/>
      <c r="J483" s="71"/>
      <c r="K483" s="70" t="s">
        <v>12</v>
      </c>
      <c r="L483" s="70" t="s">
        <v>13</v>
      </c>
      <c r="M483" s="71"/>
    </row>
    <row r="484" spans="1:13" ht="22.5">
      <c r="A484" s="64" t="s">
        <v>1031</v>
      </c>
      <c r="B484" s="64" t="s">
        <v>242</v>
      </c>
      <c r="C484" s="65" t="s">
        <v>269</v>
      </c>
      <c r="D484" s="64" t="s">
        <v>237</v>
      </c>
      <c r="E484" s="64"/>
      <c r="F484" s="66">
        <v>160300</v>
      </c>
      <c r="G484" s="67">
        <v>1.6029999999999999E-4</v>
      </c>
      <c r="H484" s="68" t="s">
        <v>262</v>
      </c>
      <c r="I484" s="69"/>
      <c r="J484" s="65"/>
      <c r="K484" s="64" t="s">
        <v>12</v>
      </c>
      <c r="L484" s="64" t="s">
        <v>13</v>
      </c>
      <c r="M484" s="65"/>
    </row>
    <row r="485" spans="1:13" ht="22.5">
      <c r="A485" s="70" t="s">
        <v>1023</v>
      </c>
      <c r="B485" s="70" t="s">
        <v>242</v>
      </c>
      <c r="C485" s="71" t="s">
        <v>269</v>
      </c>
      <c r="D485" s="70" t="s">
        <v>237</v>
      </c>
      <c r="E485" s="70"/>
      <c r="F485" s="72">
        <v>800850</v>
      </c>
      <c r="G485" s="73">
        <v>8.0084999999999998E-4</v>
      </c>
      <c r="H485" s="74" t="s">
        <v>262</v>
      </c>
      <c r="I485" s="75"/>
      <c r="J485" s="71"/>
      <c r="K485" s="70" t="s">
        <v>12</v>
      </c>
      <c r="L485" s="70" t="s">
        <v>13</v>
      </c>
      <c r="M485" s="71"/>
    </row>
    <row r="486" spans="1:13" ht="22.5">
      <c r="A486" s="64" t="s">
        <v>1023</v>
      </c>
      <c r="B486" s="64" t="s">
        <v>242</v>
      </c>
      <c r="C486" s="65" t="s">
        <v>269</v>
      </c>
      <c r="D486" s="64" t="s">
        <v>237</v>
      </c>
      <c r="E486" s="64"/>
      <c r="F486" s="66">
        <v>837000</v>
      </c>
      <c r="G486" s="67">
        <v>8.3699999999999996E-4</v>
      </c>
      <c r="H486" s="68" t="s">
        <v>262</v>
      </c>
      <c r="I486" s="69"/>
      <c r="J486" s="65"/>
      <c r="K486" s="64" t="s">
        <v>12</v>
      </c>
      <c r="L486" s="64" t="s">
        <v>13</v>
      </c>
      <c r="M486" s="65"/>
    </row>
    <row r="487" spans="1:13" ht="22.5">
      <c r="A487" s="70" t="s">
        <v>1023</v>
      </c>
      <c r="B487" s="70" t="s">
        <v>242</v>
      </c>
      <c r="C487" s="71" t="s">
        <v>269</v>
      </c>
      <c r="D487" s="70" t="s">
        <v>237</v>
      </c>
      <c r="E487" s="70"/>
      <c r="F487" s="72">
        <v>927500</v>
      </c>
      <c r="G487" s="73">
        <v>9.2750000000000005E-4</v>
      </c>
      <c r="H487" s="74" t="s">
        <v>262</v>
      </c>
      <c r="I487" s="75"/>
      <c r="J487" s="71"/>
      <c r="K487" s="70" t="s">
        <v>12</v>
      </c>
      <c r="L487" s="70" t="s">
        <v>13</v>
      </c>
      <c r="M487" s="71"/>
    </row>
    <row r="488" spans="1:13" ht="22.5">
      <c r="A488" s="64" t="s">
        <v>1023</v>
      </c>
      <c r="B488" s="64" t="s">
        <v>242</v>
      </c>
      <c r="C488" s="65" t="s">
        <v>269</v>
      </c>
      <c r="D488" s="64" t="s">
        <v>234</v>
      </c>
      <c r="E488" s="64"/>
      <c r="F488" s="66">
        <v>1001000</v>
      </c>
      <c r="G488" s="67">
        <v>1.0009999999999999E-3</v>
      </c>
      <c r="H488" s="68" t="s">
        <v>262</v>
      </c>
      <c r="I488" s="69"/>
      <c r="J488" s="65"/>
      <c r="K488" s="64" t="s">
        <v>12</v>
      </c>
      <c r="L488" s="64" t="s">
        <v>13</v>
      </c>
      <c r="M488" s="65"/>
    </row>
    <row r="489" spans="1:13" ht="22.5">
      <c r="A489" s="70" t="s">
        <v>1023</v>
      </c>
      <c r="B489" s="70" t="s">
        <v>242</v>
      </c>
      <c r="C489" s="71" t="s">
        <v>269</v>
      </c>
      <c r="D489" s="70" t="s">
        <v>234</v>
      </c>
      <c r="E489" s="70"/>
      <c r="F489" s="72">
        <v>333600</v>
      </c>
      <c r="G489" s="73">
        <v>3.3359999999999998E-4</v>
      </c>
      <c r="H489" s="74" t="s">
        <v>262</v>
      </c>
      <c r="I489" s="75"/>
      <c r="J489" s="71"/>
      <c r="K489" s="70" t="s">
        <v>12</v>
      </c>
      <c r="L489" s="70" t="s">
        <v>13</v>
      </c>
      <c r="M489" s="71"/>
    </row>
    <row r="490" spans="1:13" ht="22.5">
      <c r="A490" s="64" t="s">
        <v>1023</v>
      </c>
      <c r="B490" s="64" t="s">
        <v>242</v>
      </c>
      <c r="C490" s="65" t="s">
        <v>269</v>
      </c>
      <c r="D490" s="64" t="s">
        <v>234</v>
      </c>
      <c r="E490" s="64"/>
      <c r="F490" s="66">
        <v>795000</v>
      </c>
      <c r="G490" s="67">
        <v>7.9500000000000003E-4</v>
      </c>
      <c r="H490" s="68" t="s">
        <v>262</v>
      </c>
      <c r="I490" s="69"/>
      <c r="J490" s="65"/>
      <c r="K490" s="64" t="s">
        <v>12</v>
      </c>
      <c r="L490" s="64" t="s">
        <v>13</v>
      </c>
      <c r="M490" s="65"/>
    </row>
    <row r="491" spans="1:13" ht="22.5">
      <c r="A491" s="70" t="s">
        <v>1023</v>
      </c>
      <c r="B491" s="70" t="s">
        <v>242</v>
      </c>
      <c r="C491" s="71" t="s">
        <v>269</v>
      </c>
      <c r="D491" s="70" t="s">
        <v>234</v>
      </c>
      <c r="E491" s="70"/>
      <c r="F491" s="72">
        <v>877500</v>
      </c>
      <c r="G491" s="73">
        <v>8.7750000000000002E-4</v>
      </c>
      <c r="H491" s="74" t="s">
        <v>262</v>
      </c>
      <c r="I491" s="75"/>
      <c r="J491" s="71"/>
      <c r="K491" s="70" t="s">
        <v>12</v>
      </c>
      <c r="L491" s="70" t="s">
        <v>13</v>
      </c>
      <c r="M491" s="71"/>
    </row>
    <row r="492" spans="1:13" ht="22.5">
      <c r="A492" s="64" t="s">
        <v>1023</v>
      </c>
      <c r="B492" s="64" t="s">
        <v>242</v>
      </c>
      <c r="C492" s="65" t="s">
        <v>269</v>
      </c>
      <c r="D492" s="64" t="s">
        <v>234</v>
      </c>
      <c r="E492" s="64"/>
      <c r="F492" s="66">
        <v>706500</v>
      </c>
      <c r="G492" s="67">
        <v>7.0649999999999999E-4</v>
      </c>
      <c r="H492" s="68" t="s">
        <v>262</v>
      </c>
      <c r="I492" s="69"/>
      <c r="J492" s="65"/>
      <c r="K492" s="64" t="s">
        <v>12</v>
      </c>
      <c r="L492" s="64" t="s">
        <v>13</v>
      </c>
      <c r="M492" s="65"/>
    </row>
    <row r="493" spans="1:13" ht="22.5">
      <c r="A493" s="70" t="s">
        <v>1023</v>
      </c>
      <c r="B493" s="70" t="s">
        <v>242</v>
      </c>
      <c r="C493" s="71" t="s">
        <v>269</v>
      </c>
      <c r="D493" s="70" t="s">
        <v>234</v>
      </c>
      <c r="E493" s="70"/>
      <c r="F493" s="72">
        <v>527500</v>
      </c>
      <c r="G493" s="73">
        <v>5.2749999999999997E-4</v>
      </c>
      <c r="H493" s="74" t="s">
        <v>262</v>
      </c>
      <c r="I493" s="75"/>
      <c r="J493" s="71"/>
      <c r="K493" s="70" t="s">
        <v>12</v>
      </c>
      <c r="L493" s="70" t="s">
        <v>13</v>
      </c>
      <c r="M493" s="71"/>
    </row>
    <row r="494" spans="1:13" ht="22.5">
      <c r="A494" s="64" t="s">
        <v>1023</v>
      </c>
      <c r="B494" s="64" t="s">
        <v>242</v>
      </c>
      <c r="C494" s="65" t="s">
        <v>269</v>
      </c>
      <c r="D494" s="64" t="s">
        <v>234</v>
      </c>
      <c r="E494" s="64"/>
      <c r="F494" s="66">
        <v>681250</v>
      </c>
      <c r="G494" s="67">
        <v>6.8125E-4</v>
      </c>
      <c r="H494" s="68" t="s">
        <v>262</v>
      </c>
      <c r="I494" s="69"/>
      <c r="J494" s="65"/>
      <c r="K494" s="64" t="s">
        <v>12</v>
      </c>
      <c r="L494" s="64" t="s">
        <v>13</v>
      </c>
      <c r="M494" s="65"/>
    </row>
    <row r="495" spans="1:13" ht="22.5">
      <c r="A495" s="70" t="s">
        <v>1041</v>
      </c>
      <c r="B495" s="70" t="s">
        <v>242</v>
      </c>
      <c r="C495" s="71" t="s">
        <v>269</v>
      </c>
      <c r="D495" s="70" t="s">
        <v>237</v>
      </c>
      <c r="E495" s="70"/>
      <c r="F495" s="72">
        <v>51808</v>
      </c>
      <c r="G495" s="73">
        <v>5.1808000000000003E-5</v>
      </c>
      <c r="H495" s="74" t="s">
        <v>262</v>
      </c>
      <c r="I495" s="75"/>
      <c r="J495" s="71"/>
      <c r="K495" s="70" t="s">
        <v>12</v>
      </c>
      <c r="L495" s="70" t="s">
        <v>13</v>
      </c>
      <c r="M495" s="71"/>
    </row>
    <row r="496" spans="1:13" ht="22.5">
      <c r="A496" s="64" t="s">
        <v>1041</v>
      </c>
      <c r="B496" s="64" t="s">
        <v>242</v>
      </c>
      <c r="C496" s="65" t="s">
        <v>269</v>
      </c>
      <c r="D496" s="64" t="s">
        <v>237</v>
      </c>
      <c r="E496" s="64"/>
      <c r="F496" s="66">
        <v>25600</v>
      </c>
      <c r="G496" s="67">
        <v>2.5599999999999999E-5</v>
      </c>
      <c r="H496" s="68" t="s">
        <v>262</v>
      </c>
      <c r="I496" s="69"/>
      <c r="J496" s="65"/>
      <c r="K496" s="64" t="s">
        <v>12</v>
      </c>
      <c r="L496" s="64" t="s">
        <v>13</v>
      </c>
      <c r="M496" s="65"/>
    </row>
    <row r="497" spans="1:13">
      <c r="A497" s="70" t="s">
        <v>898</v>
      </c>
      <c r="B497" s="70" t="s">
        <v>242</v>
      </c>
      <c r="C497" s="71" t="s">
        <v>269</v>
      </c>
      <c r="D497" s="70" t="s">
        <v>234</v>
      </c>
      <c r="E497" s="70"/>
      <c r="F497" s="72">
        <v>148000</v>
      </c>
      <c r="G497" s="73">
        <v>1.4799999999999999E-4</v>
      </c>
      <c r="H497" s="74" t="s">
        <v>262</v>
      </c>
      <c r="I497" s="75"/>
      <c r="J497" s="71"/>
      <c r="K497" s="70" t="s">
        <v>12</v>
      </c>
      <c r="L497" s="70" t="s">
        <v>13</v>
      </c>
      <c r="M497" s="71"/>
    </row>
    <row r="498" spans="1:13">
      <c r="A498" s="64" t="s">
        <v>898</v>
      </c>
      <c r="B498" s="64" t="s">
        <v>242</v>
      </c>
      <c r="C498" s="65" t="s">
        <v>269</v>
      </c>
      <c r="D498" s="64" t="s">
        <v>234</v>
      </c>
      <c r="E498" s="64"/>
      <c r="F498" s="66">
        <v>104000</v>
      </c>
      <c r="G498" s="67">
        <v>1.0399999999999999E-4</v>
      </c>
      <c r="H498" s="68" t="s">
        <v>262</v>
      </c>
      <c r="I498" s="69"/>
      <c r="J498" s="65"/>
      <c r="K498" s="64" t="s">
        <v>12</v>
      </c>
      <c r="L498" s="64" t="s">
        <v>13</v>
      </c>
      <c r="M498" s="65"/>
    </row>
    <row r="499" spans="1:13">
      <c r="A499" s="70" t="s">
        <v>898</v>
      </c>
      <c r="B499" s="70" t="s">
        <v>242</v>
      </c>
      <c r="C499" s="71" t="s">
        <v>269</v>
      </c>
      <c r="D499" s="70" t="s">
        <v>234</v>
      </c>
      <c r="E499" s="70"/>
      <c r="F499" s="72">
        <v>214000</v>
      </c>
      <c r="G499" s="73">
        <v>2.14E-4</v>
      </c>
      <c r="H499" s="74" t="s">
        <v>262</v>
      </c>
      <c r="I499" s="75"/>
      <c r="J499" s="71"/>
      <c r="K499" s="70" t="s">
        <v>12</v>
      </c>
      <c r="L499" s="70" t="s">
        <v>13</v>
      </c>
      <c r="M499" s="71"/>
    </row>
    <row r="500" spans="1:13">
      <c r="A500" s="64" t="s">
        <v>898</v>
      </c>
      <c r="B500" s="64" t="s">
        <v>242</v>
      </c>
      <c r="C500" s="65" t="s">
        <v>269</v>
      </c>
      <c r="D500" s="64" t="s">
        <v>234</v>
      </c>
      <c r="E500" s="64"/>
      <c r="F500" s="66">
        <v>222000</v>
      </c>
      <c r="G500" s="67">
        <v>2.22E-4</v>
      </c>
      <c r="H500" s="68" t="s">
        <v>262</v>
      </c>
      <c r="I500" s="69"/>
      <c r="J500" s="65"/>
      <c r="K500" s="64" t="s">
        <v>12</v>
      </c>
      <c r="L500" s="64" t="s">
        <v>13</v>
      </c>
      <c r="M500" s="65"/>
    </row>
    <row r="501" spans="1:13">
      <c r="A501" s="70" t="s">
        <v>898</v>
      </c>
      <c r="B501" s="70" t="s">
        <v>242</v>
      </c>
      <c r="C501" s="71" t="s">
        <v>269</v>
      </c>
      <c r="D501" s="70" t="s">
        <v>234</v>
      </c>
      <c r="E501" s="70"/>
      <c r="F501" s="72">
        <v>238000</v>
      </c>
      <c r="G501" s="73">
        <v>2.3800000000000001E-4</v>
      </c>
      <c r="H501" s="74" t="s">
        <v>262</v>
      </c>
      <c r="I501" s="75"/>
      <c r="J501" s="71"/>
      <c r="K501" s="70" t="s">
        <v>12</v>
      </c>
      <c r="L501" s="70" t="s">
        <v>13</v>
      </c>
      <c r="M501" s="71"/>
    </row>
    <row r="502" spans="1:13">
      <c r="A502" s="64" t="s">
        <v>898</v>
      </c>
      <c r="B502" s="64" t="s">
        <v>242</v>
      </c>
      <c r="C502" s="65" t="s">
        <v>269</v>
      </c>
      <c r="D502" s="64" t="s">
        <v>234</v>
      </c>
      <c r="E502" s="64"/>
      <c r="F502" s="66">
        <v>222000</v>
      </c>
      <c r="G502" s="67">
        <v>2.22E-4</v>
      </c>
      <c r="H502" s="68" t="s">
        <v>262</v>
      </c>
      <c r="I502" s="69"/>
      <c r="J502" s="65"/>
      <c r="K502" s="64" t="s">
        <v>12</v>
      </c>
      <c r="L502" s="64" t="s">
        <v>13</v>
      </c>
      <c r="M502" s="65"/>
    </row>
    <row r="503" spans="1:13">
      <c r="A503" s="70" t="s">
        <v>898</v>
      </c>
      <c r="B503" s="70" t="s">
        <v>242</v>
      </c>
      <c r="C503" s="71" t="s">
        <v>269</v>
      </c>
      <c r="D503" s="70" t="s">
        <v>234</v>
      </c>
      <c r="E503" s="70"/>
      <c r="F503" s="72">
        <v>1000000</v>
      </c>
      <c r="G503" s="73">
        <v>1E-3</v>
      </c>
      <c r="H503" s="74" t="s">
        <v>262</v>
      </c>
      <c r="I503" s="75"/>
      <c r="J503" s="71"/>
      <c r="K503" s="70" t="s">
        <v>12</v>
      </c>
      <c r="L503" s="70" t="s">
        <v>13</v>
      </c>
      <c r="M503" s="71"/>
    </row>
    <row r="504" spans="1:13">
      <c r="A504" s="64" t="s">
        <v>898</v>
      </c>
      <c r="B504" s="64" t="s">
        <v>242</v>
      </c>
      <c r="C504" s="65" t="s">
        <v>269</v>
      </c>
      <c r="D504" s="64" t="s">
        <v>234</v>
      </c>
      <c r="E504" s="64"/>
      <c r="F504" s="66">
        <v>216000</v>
      </c>
      <c r="G504" s="67">
        <v>2.1599999999999999E-4</v>
      </c>
      <c r="H504" s="68" t="s">
        <v>262</v>
      </c>
      <c r="I504" s="69"/>
      <c r="J504" s="65"/>
      <c r="K504" s="64" t="s">
        <v>12</v>
      </c>
      <c r="L504" s="64" t="s">
        <v>13</v>
      </c>
      <c r="M504" s="65"/>
    </row>
    <row r="505" spans="1:13">
      <c r="A505" s="70" t="s">
        <v>898</v>
      </c>
      <c r="B505" s="70" t="s">
        <v>242</v>
      </c>
      <c r="C505" s="71" t="s">
        <v>269</v>
      </c>
      <c r="D505" s="70" t="s">
        <v>234</v>
      </c>
      <c r="E505" s="70"/>
      <c r="F505" s="72">
        <v>218000</v>
      </c>
      <c r="G505" s="73">
        <v>2.1800000000000001E-4</v>
      </c>
      <c r="H505" s="74" t="s">
        <v>262</v>
      </c>
      <c r="I505" s="75"/>
      <c r="J505" s="71"/>
      <c r="K505" s="70" t="s">
        <v>12</v>
      </c>
      <c r="L505" s="70" t="s">
        <v>13</v>
      </c>
      <c r="M505" s="71"/>
    </row>
    <row r="506" spans="1:13">
      <c r="A506" s="64" t="s">
        <v>898</v>
      </c>
      <c r="B506" s="64" t="s">
        <v>242</v>
      </c>
      <c r="C506" s="65" t="s">
        <v>269</v>
      </c>
      <c r="D506" s="64" t="s">
        <v>234</v>
      </c>
      <c r="E506" s="64"/>
      <c r="F506" s="66">
        <v>186000</v>
      </c>
      <c r="G506" s="67">
        <v>1.8599999999999999E-4</v>
      </c>
      <c r="H506" s="68" t="s">
        <v>262</v>
      </c>
      <c r="I506" s="69"/>
      <c r="J506" s="65"/>
      <c r="K506" s="64" t="s">
        <v>12</v>
      </c>
      <c r="L506" s="64" t="s">
        <v>13</v>
      </c>
      <c r="M506" s="65"/>
    </row>
    <row r="507" spans="1:13">
      <c r="A507" s="70" t="s">
        <v>898</v>
      </c>
      <c r="B507" s="70" t="s">
        <v>242</v>
      </c>
      <c r="C507" s="71" t="s">
        <v>269</v>
      </c>
      <c r="D507" s="70" t="s">
        <v>234</v>
      </c>
      <c r="E507" s="70"/>
      <c r="F507" s="72">
        <v>96000</v>
      </c>
      <c r="G507" s="73">
        <v>9.6000000000000002E-5</v>
      </c>
      <c r="H507" s="74" t="s">
        <v>262</v>
      </c>
      <c r="I507" s="75"/>
      <c r="J507" s="71"/>
      <c r="K507" s="70" t="s">
        <v>12</v>
      </c>
      <c r="L507" s="70" t="s">
        <v>13</v>
      </c>
      <c r="M507" s="71"/>
    </row>
    <row r="508" spans="1:13">
      <c r="A508" s="64" t="s">
        <v>898</v>
      </c>
      <c r="B508" s="64" t="s">
        <v>242</v>
      </c>
      <c r="C508" s="65" t="s">
        <v>269</v>
      </c>
      <c r="D508" s="64" t="s">
        <v>234</v>
      </c>
      <c r="E508" s="64"/>
      <c r="F508" s="66">
        <v>248000</v>
      </c>
      <c r="G508" s="67">
        <v>2.4800000000000001E-4</v>
      </c>
      <c r="H508" s="68" t="s">
        <v>262</v>
      </c>
      <c r="I508" s="69"/>
      <c r="J508" s="65"/>
      <c r="K508" s="64" t="s">
        <v>12</v>
      </c>
      <c r="L508" s="64" t="s">
        <v>13</v>
      </c>
      <c r="M508" s="65"/>
    </row>
    <row r="509" spans="1:13" ht="22.5">
      <c r="A509" s="70" t="s">
        <v>1040</v>
      </c>
      <c r="B509" s="70" t="s">
        <v>242</v>
      </c>
      <c r="C509" s="71" t="s">
        <v>269</v>
      </c>
      <c r="D509" s="70" t="s">
        <v>234</v>
      </c>
      <c r="E509" s="70"/>
      <c r="F509" s="72">
        <v>2451600</v>
      </c>
      <c r="G509" s="73">
        <v>2.4516E-3</v>
      </c>
      <c r="H509" s="74" t="s">
        <v>262</v>
      </c>
      <c r="I509" s="75"/>
      <c r="J509" s="71"/>
      <c r="K509" s="70" t="s">
        <v>12</v>
      </c>
      <c r="L509" s="70" t="s">
        <v>13</v>
      </c>
      <c r="M509" s="71"/>
    </row>
    <row r="510" spans="1:13" ht="22.5">
      <c r="A510" s="64" t="s">
        <v>1040</v>
      </c>
      <c r="B510" s="64" t="s">
        <v>242</v>
      </c>
      <c r="C510" s="65" t="s">
        <v>269</v>
      </c>
      <c r="D510" s="64" t="s">
        <v>234</v>
      </c>
      <c r="E510" s="64"/>
      <c r="F510" s="66">
        <v>1331950</v>
      </c>
      <c r="G510" s="67">
        <v>1.3319499999999999E-3</v>
      </c>
      <c r="H510" s="68" t="s">
        <v>262</v>
      </c>
      <c r="I510" s="69"/>
      <c r="J510" s="65"/>
      <c r="K510" s="64" t="s">
        <v>12</v>
      </c>
      <c r="L510" s="64" t="s">
        <v>13</v>
      </c>
      <c r="M510" s="65"/>
    </row>
    <row r="511" spans="1:13" ht="22.5">
      <c r="A511" s="70" t="s">
        <v>1040</v>
      </c>
      <c r="B511" s="70" t="s">
        <v>242</v>
      </c>
      <c r="C511" s="71" t="s">
        <v>269</v>
      </c>
      <c r="D511" s="70" t="s">
        <v>234</v>
      </c>
      <c r="E511" s="70"/>
      <c r="F511" s="72">
        <v>1430000</v>
      </c>
      <c r="G511" s="73">
        <v>1.4300000000000001E-3</v>
      </c>
      <c r="H511" s="74" t="s">
        <v>262</v>
      </c>
      <c r="I511" s="75"/>
      <c r="J511" s="71"/>
      <c r="K511" s="70" t="s">
        <v>12</v>
      </c>
      <c r="L511" s="70" t="s">
        <v>13</v>
      </c>
      <c r="M511" s="71"/>
    </row>
    <row r="512" spans="1:13" ht="22.5">
      <c r="A512" s="64" t="s">
        <v>1040</v>
      </c>
      <c r="B512" s="64" t="s">
        <v>242</v>
      </c>
      <c r="C512" s="65" t="s">
        <v>269</v>
      </c>
      <c r="D512" s="64" t="s">
        <v>234</v>
      </c>
      <c r="E512" s="64"/>
      <c r="F512" s="66">
        <v>1293250</v>
      </c>
      <c r="G512" s="67">
        <v>1.2932499999999999E-3</v>
      </c>
      <c r="H512" s="68" t="s">
        <v>262</v>
      </c>
      <c r="I512" s="69"/>
      <c r="J512" s="65"/>
      <c r="K512" s="64" t="s">
        <v>12</v>
      </c>
      <c r="L512" s="64" t="s">
        <v>13</v>
      </c>
      <c r="M512" s="65"/>
    </row>
    <row r="513" spans="1:13" ht="22.5">
      <c r="A513" s="70" t="s">
        <v>1040</v>
      </c>
      <c r="B513" s="70" t="s">
        <v>242</v>
      </c>
      <c r="C513" s="71" t="s">
        <v>269</v>
      </c>
      <c r="D513" s="70" t="s">
        <v>234</v>
      </c>
      <c r="E513" s="70"/>
      <c r="F513" s="72">
        <v>1123650</v>
      </c>
      <c r="G513" s="73">
        <v>1.1236499999999999E-3</v>
      </c>
      <c r="H513" s="74" t="s">
        <v>262</v>
      </c>
      <c r="I513" s="75"/>
      <c r="J513" s="71"/>
      <c r="K513" s="70" t="s">
        <v>12</v>
      </c>
      <c r="L513" s="70" t="s">
        <v>13</v>
      </c>
      <c r="M513" s="71"/>
    </row>
    <row r="514" spans="1:13" ht="22.5">
      <c r="A514" s="64" t="s">
        <v>1040</v>
      </c>
      <c r="B514" s="64" t="s">
        <v>242</v>
      </c>
      <c r="C514" s="65" t="s">
        <v>269</v>
      </c>
      <c r="D514" s="64" t="s">
        <v>234</v>
      </c>
      <c r="E514" s="64"/>
      <c r="F514" s="66">
        <v>1384800</v>
      </c>
      <c r="G514" s="67">
        <v>1.3848E-3</v>
      </c>
      <c r="H514" s="68" t="s">
        <v>262</v>
      </c>
      <c r="I514" s="69"/>
      <c r="J514" s="65"/>
      <c r="K514" s="64" t="s">
        <v>12</v>
      </c>
      <c r="L514" s="64" t="s">
        <v>13</v>
      </c>
      <c r="M514" s="65"/>
    </row>
    <row r="515" spans="1:13" ht="22.5">
      <c r="A515" s="70" t="s">
        <v>1040</v>
      </c>
      <c r="B515" s="70" t="s">
        <v>242</v>
      </c>
      <c r="C515" s="71" t="s">
        <v>269</v>
      </c>
      <c r="D515" s="70" t="s">
        <v>234</v>
      </c>
      <c r="E515" s="70"/>
      <c r="F515" s="72">
        <v>1574000</v>
      </c>
      <c r="G515" s="73">
        <v>1.5740000000000001E-3</v>
      </c>
      <c r="H515" s="74" t="s">
        <v>262</v>
      </c>
      <c r="I515" s="75"/>
      <c r="J515" s="71"/>
      <c r="K515" s="70" t="s">
        <v>12</v>
      </c>
      <c r="L515" s="70" t="s">
        <v>13</v>
      </c>
      <c r="M515" s="71"/>
    </row>
    <row r="516" spans="1:13" ht="22.5">
      <c r="A516" s="64" t="s">
        <v>1040</v>
      </c>
      <c r="B516" s="64" t="s">
        <v>242</v>
      </c>
      <c r="C516" s="65" t="s">
        <v>269</v>
      </c>
      <c r="D516" s="64" t="s">
        <v>234</v>
      </c>
      <c r="E516" s="64"/>
      <c r="F516" s="66">
        <v>1656750</v>
      </c>
      <c r="G516" s="67">
        <v>1.65675E-3</v>
      </c>
      <c r="H516" s="68" t="s">
        <v>262</v>
      </c>
      <c r="I516" s="69"/>
      <c r="J516" s="65"/>
      <c r="K516" s="64" t="s">
        <v>12</v>
      </c>
      <c r="L516" s="64" t="s">
        <v>13</v>
      </c>
      <c r="M516" s="65"/>
    </row>
    <row r="517" spans="1:13" ht="22.5">
      <c r="A517" s="70" t="s">
        <v>1040</v>
      </c>
      <c r="B517" s="70" t="s">
        <v>242</v>
      </c>
      <c r="C517" s="71" t="s">
        <v>269</v>
      </c>
      <c r="D517" s="70" t="s">
        <v>234</v>
      </c>
      <c r="E517" s="70"/>
      <c r="F517" s="72">
        <v>1454550</v>
      </c>
      <c r="G517" s="73">
        <v>1.45455E-3</v>
      </c>
      <c r="H517" s="74" t="s">
        <v>262</v>
      </c>
      <c r="I517" s="75"/>
      <c r="J517" s="71"/>
      <c r="K517" s="70" t="s">
        <v>12</v>
      </c>
      <c r="L517" s="70" t="s">
        <v>13</v>
      </c>
      <c r="M517" s="71"/>
    </row>
    <row r="518" spans="1:13" ht="22.5">
      <c r="A518" s="64" t="s">
        <v>1040</v>
      </c>
      <c r="B518" s="64" t="s">
        <v>242</v>
      </c>
      <c r="C518" s="65" t="s">
        <v>269</v>
      </c>
      <c r="D518" s="64" t="s">
        <v>234</v>
      </c>
      <c r="E518" s="64"/>
      <c r="F518" s="66">
        <v>1638750</v>
      </c>
      <c r="G518" s="67">
        <v>1.63875E-3</v>
      </c>
      <c r="H518" s="68" t="s">
        <v>262</v>
      </c>
      <c r="I518" s="69"/>
      <c r="J518" s="65"/>
      <c r="K518" s="64" t="s">
        <v>12</v>
      </c>
      <c r="L518" s="64" t="s">
        <v>13</v>
      </c>
      <c r="M518" s="65"/>
    </row>
    <row r="519" spans="1:13" ht="22.5">
      <c r="A519" s="70" t="s">
        <v>1040</v>
      </c>
      <c r="B519" s="70" t="s">
        <v>242</v>
      </c>
      <c r="C519" s="71" t="s">
        <v>269</v>
      </c>
      <c r="D519" s="70" t="s">
        <v>234</v>
      </c>
      <c r="E519" s="70"/>
      <c r="F519" s="72">
        <v>920650</v>
      </c>
      <c r="G519" s="73">
        <v>9.2064999999999996E-4</v>
      </c>
      <c r="H519" s="74" t="s">
        <v>262</v>
      </c>
      <c r="I519" s="75"/>
      <c r="J519" s="71"/>
      <c r="K519" s="70" t="s">
        <v>12</v>
      </c>
      <c r="L519" s="70" t="s">
        <v>13</v>
      </c>
      <c r="M519" s="71"/>
    </row>
    <row r="520" spans="1:13" ht="22.5">
      <c r="A520" s="64" t="s">
        <v>1040</v>
      </c>
      <c r="B520" s="64" t="s">
        <v>242</v>
      </c>
      <c r="C520" s="65" t="s">
        <v>269</v>
      </c>
      <c r="D520" s="64" t="s">
        <v>234</v>
      </c>
      <c r="E520" s="64"/>
      <c r="F520" s="66">
        <v>368400</v>
      </c>
      <c r="G520" s="67">
        <v>3.6840000000000001E-4</v>
      </c>
      <c r="H520" s="68" t="s">
        <v>262</v>
      </c>
      <c r="I520" s="69"/>
      <c r="J520" s="65"/>
      <c r="K520" s="64" t="s">
        <v>12</v>
      </c>
      <c r="L520" s="64" t="s">
        <v>13</v>
      </c>
      <c r="M520" s="65"/>
    </row>
    <row r="521" spans="1:13">
      <c r="A521" s="70" t="s">
        <v>1028</v>
      </c>
      <c r="B521" s="70" t="s">
        <v>242</v>
      </c>
      <c r="C521" s="71" t="s">
        <v>269</v>
      </c>
      <c r="D521" s="70" t="s">
        <v>234</v>
      </c>
      <c r="E521" s="70"/>
      <c r="F521" s="72">
        <v>300000</v>
      </c>
      <c r="G521" s="73">
        <v>2.9999999999999997E-4</v>
      </c>
      <c r="H521" s="74" t="s">
        <v>262</v>
      </c>
      <c r="I521" s="75"/>
      <c r="J521" s="71"/>
      <c r="K521" s="70" t="s">
        <v>12</v>
      </c>
      <c r="L521" s="70" t="s">
        <v>13</v>
      </c>
      <c r="M521" s="71"/>
    </row>
    <row r="522" spans="1:13">
      <c r="A522" s="64" t="s">
        <v>1028</v>
      </c>
      <c r="B522" s="64" t="s">
        <v>242</v>
      </c>
      <c r="C522" s="65" t="s">
        <v>269</v>
      </c>
      <c r="D522" s="64" t="s">
        <v>234</v>
      </c>
      <c r="E522" s="64"/>
      <c r="F522" s="66">
        <v>262000</v>
      </c>
      <c r="G522" s="67">
        <v>2.6200000000000003E-4</v>
      </c>
      <c r="H522" s="68" t="s">
        <v>262</v>
      </c>
      <c r="I522" s="69"/>
      <c r="J522" s="65"/>
      <c r="K522" s="64" t="s">
        <v>12</v>
      </c>
      <c r="L522" s="64" t="s">
        <v>13</v>
      </c>
      <c r="M522" s="65"/>
    </row>
    <row r="523" spans="1:13">
      <c r="A523" s="70" t="s">
        <v>1028</v>
      </c>
      <c r="B523" s="70" t="s">
        <v>242</v>
      </c>
      <c r="C523" s="71" t="s">
        <v>269</v>
      </c>
      <c r="D523" s="70" t="s">
        <v>234</v>
      </c>
      <c r="E523" s="70"/>
      <c r="F523" s="72">
        <v>250000</v>
      </c>
      <c r="G523" s="73">
        <v>2.5000000000000001E-4</v>
      </c>
      <c r="H523" s="74" t="s">
        <v>262</v>
      </c>
      <c r="I523" s="75"/>
      <c r="J523" s="71"/>
      <c r="K523" s="70" t="s">
        <v>12</v>
      </c>
      <c r="L523" s="70" t="s">
        <v>13</v>
      </c>
      <c r="M523" s="71"/>
    </row>
    <row r="524" spans="1:13">
      <c r="A524" s="64" t="s">
        <v>1028</v>
      </c>
      <c r="B524" s="64" t="s">
        <v>242</v>
      </c>
      <c r="C524" s="65" t="s">
        <v>269</v>
      </c>
      <c r="D524" s="64" t="s">
        <v>234</v>
      </c>
      <c r="E524" s="64"/>
      <c r="F524" s="66">
        <v>116000</v>
      </c>
      <c r="G524" s="67">
        <v>1.16E-4</v>
      </c>
      <c r="H524" s="68" t="s">
        <v>262</v>
      </c>
      <c r="I524" s="69"/>
      <c r="J524" s="65"/>
      <c r="K524" s="64" t="s">
        <v>12</v>
      </c>
      <c r="L524" s="64" t="s">
        <v>13</v>
      </c>
      <c r="M524" s="65"/>
    </row>
    <row r="525" spans="1:13">
      <c r="A525" s="70" t="s">
        <v>1028</v>
      </c>
      <c r="B525" s="70" t="s">
        <v>242</v>
      </c>
      <c r="C525" s="71" t="s">
        <v>269</v>
      </c>
      <c r="D525" s="70" t="s">
        <v>234</v>
      </c>
      <c r="E525" s="70"/>
      <c r="F525" s="72">
        <v>160000</v>
      </c>
      <c r="G525" s="73">
        <v>1.6000000000000001E-4</v>
      </c>
      <c r="H525" s="74" t="s">
        <v>262</v>
      </c>
      <c r="I525" s="75"/>
      <c r="J525" s="71"/>
      <c r="K525" s="70" t="s">
        <v>12</v>
      </c>
      <c r="L525" s="70" t="s">
        <v>13</v>
      </c>
      <c r="M525" s="71"/>
    </row>
    <row r="526" spans="1:13">
      <c r="A526" s="64" t="s">
        <v>1028</v>
      </c>
      <c r="B526" s="64" t="s">
        <v>242</v>
      </c>
      <c r="C526" s="65" t="s">
        <v>269</v>
      </c>
      <c r="D526" s="64" t="s">
        <v>234</v>
      </c>
      <c r="E526" s="64"/>
      <c r="F526" s="66">
        <v>142000</v>
      </c>
      <c r="G526" s="67">
        <v>1.4200000000000001E-4</v>
      </c>
      <c r="H526" s="68" t="s">
        <v>262</v>
      </c>
      <c r="I526" s="69"/>
      <c r="J526" s="65"/>
      <c r="K526" s="64" t="s">
        <v>12</v>
      </c>
      <c r="L526" s="64" t="s">
        <v>13</v>
      </c>
      <c r="M526" s="65"/>
    </row>
    <row r="527" spans="1:13">
      <c r="A527" s="70" t="s">
        <v>1028</v>
      </c>
      <c r="B527" s="70" t="s">
        <v>242</v>
      </c>
      <c r="C527" s="71" t="s">
        <v>269</v>
      </c>
      <c r="D527" s="70" t="s">
        <v>234</v>
      </c>
      <c r="E527" s="70"/>
      <c r="F527" s="72">
        <v>104000</v>
      </c>
      <c r="G527" s="73">
        <v>1.0399999999999999E-4</v>
      </c>
      <c r="H527" s="74" t="s">
        <v>262</v>
      </c>
      <c r="I527" s="75"/>
      <c r="J527" s="71"/>
      <c r="K527" s="70" t="s">
        <v>12</v>
      </c>
      <c r="L527" s="70" t="s">
        <v>13</v>
      </c>
      <c r="M527" s="71"/>
    </row>
    <row r="528" spans="1:13">
      <c r="A528" s="64" t="s">
        <v>1028</v>
      </c>
      <c r="B528" s="64" t="s">
        <v>242</v>
      </c>
      <c r="C528" s="65" t="s">
        <v>269</v>
      </c>
      <c r="D528" s="64" t="s">
        <v>234</v>
      </c>
      <c r="E528" s="64"/>
      <c r="F528" s="66">
        <v>74000</v>
      </c>
      <c r="G528" s="67">
        <v>7.3999999999999996E-5</v>
      </c>
      <c r="H528" s="68" t="s">
        <v>262</v>
      </c>
      <c r="I528" s="69"/>
      <c r="J528" s="65"/>
      <c r="K528" s="64" t="s">
        <v>12</v>
      </c>
      <c r="L528" s="64" t="s">
        <v>13</v>
      </c>
      <c r="M528" s="65"/>
    </row>
    <row r="529" spans="1:13">
      <c r="A529" s="70" t="s">
        <v>1028</v>
      </c>
      <c r="B529" s="70" t="s">
        <v>242</v>
      </c>
      <c r="C529" s="71" t="s">
        <v>269</v>
      </c>
      <c r="D529" s="70" t="s">
        <v>234</v>
      </c>
      <c r="E529" s="70"/>
      <c r="F529" s="72">
        <v>112000</v>
      </c>
      <c r="G529" s="73">
        <v>1.12E-4</v>
      </c>
      <c r="H529" s="74" t="s">
        <v>262</v>
      </c>
      <c r="I529" s="75"/>
      <c r="J529" s="71"/>
      <c r="K529" s="70" t="s">
        <v>12</v>
      </c>
      <c r="L529" s="70" t="s">
        <v>13</v>
      </c>
      <c r="M529" s="71"/>
    </row>
    <row r="530" spans="1:13">
      <c r="A530" s="64" t="s">
        <v>1028</v>
      </c>
      <c r="B530" s="64" t="s">
        <v>242</v>
      </c>
      <c r="C530" s="65" t="s">
        <v>269</v>
      </c>
      <c r="D530" s="64" t="s">
        <v>234</v>
      </c>
      <c r="E530" s="64"/>
      <c r="F530" s="66">
        <v>122000</v>
      </c>
      <c r="G530" s="67">
        <v>1.22E-4</v>
      </c>
      <c r="H530" s="68" t="s">
        <v>262</v>
      </c>
      <c r="I530" s="69"/>
      <c r="J530" s="65"/>
      <c r="K530" s="64" t="s">
        <v>12</v>
      </c>
      <c r="L530" s="64" t="s">
        <v>13</v>
      </c>
      <c r="M530" s="65"/>
    </row>
    <row r="531" spans="1:13">
      <c r="A531" s="70" t="s">
        <v>1028</v>
      </c>
      <c r="B531" s="70" t="s">
        <v>242</v>
      </c>
      <c r="C531" s="71" t="s">
        <v>269</v>
      </c>
      <c r="D531" s="70" t="s">
        <v>234</v>
      </c>
      <c r="E531" s="70"/>
      <c r="F531" s="72">
        <v>224000</v>
      </c>
      <c r="G531" s="73">
        <v>2.24E-4</v>
      </c>
      <c r="H531" s="74" t="s">
        <v>262</v>
      </c>
      <c r="I531" s="75"/>
      <c r="J531" s="71"/>
      <c r="K531" s="70" t="s">
        <v>12</v>
      </c>
      <c r="L531" s="70" t="s">
        <v>13</v>
      </c>
      <c r="M531" s="71"/>
    </row>
    <row r="532" spans="1:13">
      <c r="A532" s="64" t="s">
        <v>2271</v>
      </c>
      <c r="B532" s="64" t="s">
        <v>242</v>
      </c>
      <c r="C532" s="65" t="s">
        <v>269</v>
      </c>
      <c r="D532" s="64" t="s">
        <v>232</v>
      </c>
      <c r="E532" s="64"/>
      <c r="F532" s="66">
        <v>4475000</v>
      </c>
      <c r="G532" s="67">
        <v>4.4749999999999998E-3</v>
      </c>
      <c r="H532" s="68" t="s">
        <v>262</v>
      </c>
      <c r="I532" s="69"/>
      <c r="J532" s="65"/>
      <c r="K532" s="64" t="s">
        <v>12</v>
      </c>
      <c r="L532" s="64" t="s">
        <v>13</v>
      </c>
      <c r="M532" s="65"/>
    </row>
    <row r="533" spans="1:13">
      <c r="A533" s="70" t="s">
        <v>2271</v>
      </c>
      <c r="B533" s="70" t="s">
        <v>242</v>
      </c>
      <c r="C533" s="71" t="s">
        <v>269</v>
      </c>
      <c r="D533" s="70" t="s">
        <v>234</v>
      </c>
      <c r="E533" s="70"/>
      <c r="F533" s="72">
        <v>829350</v>
      </c>
      <c r="G533" s="73">
        <v>8.2934999999999997E-4</v>
      </c>
      <c r="H533" s="74" t="s">
        <v>262</v>
      </c>
      <c r="I533" s="75"/>
      <c r="J533" s="71"/>
      <c r="K533" s="70" t="s">
        <v>12</v>
      </c>
      <c r="L533" s="70" t="s">
        <v>13</v>
      </c>
      <c r="M533" s="71"/>
    </row>
    <row r="534" spans="1:13">
      <c r="A534" s="64" t="s">
        <v>2271</v>
      </c>
      <c r="B534" s="64" t="s">
        <v>242</v>
      </c>
      <c r="C534" s="65" t="s">
        <v>269</v>
      </c>
      <c r="D534" s="64" t="s">
        <v>234</v>
      </c>
      <c r="E534" s="64"/>
      <c r="F534" s="66">
        <v>865000</v>
      </c>
      <c r="G534" s="67">
        <v>8.6499999999999999E-4</v>
      </c>
      <c r="H534" s="68" t="s">
        <v>262</v>
      </c>
      <c r="I534" s="69"/>
      <c r="J534" s="65"/>
      <c r="K534" s="64" t="s">
        <v>12</v>
      </c>
      <c r="L534" s="64" t="s">
        <v>13</v>
      </c>
      <c r="M534" s="65"/>
    </row>
    <row r="535" spans="1:13">
      <c r="A535" s="70" t="s">
        <v>2271</v>
      </c>
      <c r="B535" s="70" t="s">
        <v>242</v>
      </c>
      <c r="C535" s="71" t="s">
        <v>269</v>
      </c>
      <c r="D535" s="70" t="s">
        <v>234</v>
      </c>
      <c r="E535" s="70"/>
      <c r="F535" s="72">
        <v>883500</v>
      </c>
      <c r="G535" s="73">
        <v>8.8349999999999995E-4</v>
      </c>
      <c r="H535" s="74" t="s">
        <v>262</v>
      </c>
      <c r="I535" s="75"/>
      <c r="J535" s="71"/>
      <c r="K535" s="70" t="s">
        <v>12</v>
      </c>
      <c r="L535" s="70" t="s">
        <v>13</v>
      </c>
      <c r="M535" s="71"/>
    </row>
    <row r="536" spans="1:13">
      <c r="A536" s="64" t="s">
        <v>2271</v>
      </c>
      <c r="B536" s="64" t="s">
        <v>242</v>
      </c>
      <c r="C536" s="65" t="s">
        <v>269</v>
      </c>
      <c r="D536" s="64" t="s">
        <v>234</v>
      </c>
      <c r="E536" s="64"/>
      <c r="F536" s="66">
        <v>1048437</v>
      </c>
      <c r="G536" s="67">
        <v>1.0484369999999999E-3</v>
      </c>
      <c r="H536" s="68" t="s">
        <v>262</v>
      </c>
      <c r="I536" s="69"/>
      <c r="J536" s="65"/>
      <c r="K536" s="64" t="s">
        <v>12</v>
      </c>
      <c r="L536" s="64" t="s">
        <v>13</v>
      </c>
      <c r="M536" s="65"/>
    </row>
    <row r="537" spans="1:13">
      <c r="A537" s="70" t="s">
        <v>2271</v>
      </c>
      <c r="B537" s="70" t="s">
        <v>242</v>
      </c>
      <c r="C537" s="71" t="s">
        <v>269</v>
      </c>
      <c r="D537" s="70" t="s">
        <v>234</v>
      </c>
      <c r="E537" s="70"/>
      <c r="F537" s="72">
        <v>1048437</v>
      </c>
      <c r="G537" s="73">
        <v>1.0484369999999999E-3</v>
      </c>
      <c r="H537" s="74" t="s">
        <v>262</v>
      </c>
      <c r="I537" s="75"/>
      <c r="J537" s="71"/>
      <c r="K537" s="70" t="s">
        <v>12</v>
      </c>
      <c r="L537" s="70" t="s">
        <v>13</v>
      </c>
      <c r="M537" s="71"/>
    </row>
    <row r="538" spans="1:13">
      <c r="A538" s="64" t="s">
        <v>2271</v>
      </c>
      <c r="B538" s="64" t="s">
        <v>242</v>
      </c>
      <c r="C538" s="65" t="s">
        <v>269</v>
      </c>
      <c r="D538" s="64" t="s">
        <v>234</v>
      </c>
      <c r="E538" s="64"/>
      <c r="F538" s="66">
        <v>1530250</v>
      </c>
      <c r="G538" s="67">
        <v>1.5302499999999999E-3</v>
      </c>
      <c r="H538" s="68" t="s">
        <v>262</v>
      </c>
      <c r="I538" s="69"/>
      <c r="J538" s="65"/>
      <c r="K538" s="64" t="s">
        <v>12</v>
      </c>
      <c r="L538" s="64" t="s">
        <v>13</v>
      </c>
      <c r="M538" s="65"/>
    </row>
    <row r="539" spans="1:13">
      <c r="A539" s="70" t="s">
        <v>2271</v>
      </c>
      <c r="B539" s="70" t="s">
        <v>242</v>
      </c>
      <c r="C539" s="71" t="s">
        <v>269</v>
      </c>
      <c r="D539" s="70" t="s">
        <v>234</v>
      </c>
      <c r="E539" s="70"/>
      <c r="F539" s="72">
        <v>1180550</v>
      </c>
      <c r="G539" s="73">
        <v>1.18055E-3</v>
      </c>
      <c r="H539" s="74" t="s">
        <v>262</v>
      </c>
      <c r="I539" s="75"/>
      <c r="J539" s="71"/>
      <c r="K539" s="70" t="s">
        <v>12</v>
      </c>
      <c r="L539" s="70" t="s">
        <v>13</v>
      </c>
      <c r="M539" s="71"/>
    </row>
    <row r="540" spans="1:13">
      <c r="A540" s="64" t="s">
        <v>2271</v>
      </c>
      <c r="B540" s="64" t="s">
        <v>242</v>
      </c>
      <c r="C540" s="65" t="s">
        <v>269</v>
      </c>
      <c r="D540" s="64" t="s">
        <v>234</v>
      </c>
      <c r="E540" s="64"/>
      <c r="F540" s="66">
        <v>1782000</v>
      </c>
      <c r="G540" s="67">
        <v>1.7819999999999999E-3</v>
      </c>
      <c r="H540" s="68" t="s">
        <v>262</v>
      </c>
      <c r="I540" s="69"/>
      <c r="J540" s="65"/>
      <c r="K540" s="64" t="s">
        <v>12</v>
      </c>
      <c r="L540" s="64" t="s">
        <v>13</v>
      </c>
      <c r="M540" s="65"/>
    </row>
    <row r="541" spans="1:13">
      <c r="A541" s="70" t="s">
        <v>2271</v>
      </c>
      <c r="B541" s="70" t="s">
        <v>242</v>
      </c>
      <c r="C541" s="71" t="s">
        <v>269</v>
      </c>
      <c r="D541" s="70" t="s">
        <v>234</v>
      </c>
      <c r="E541" s="70"/>
      <c r="F541" s="72">
        <v>900250</v>
      </c>
      <c r="G541" s="73">
        <v>9.0025000000000001E-4</v>
      </c>
      <c r="H541" s="74" t="s">
        <v>262</v>
      </c>
      <c r="I541" s="75"/>
      <c r="J541" s="71"/>
      <c r="K541" s="70" t="s">
        <v>12</v>
      </c>
      <c r="L541" s="70" t="s">
        <v>13</v>
      </c>
      <c r="M541" s="71"/>
    </row>
    <row r="542" spans="1:13">
      <c r="A542" s="64" t="s">
        <v>2271</v>
      </c>
      <c r="B542" s="64" t="s">
        <v>242</v>
      </c>
      <c r="C542" s="65" t="s">
        <v>269</v>
      </c>
      <c r="D542" s="64" t="s">
        <v>234</v>
      </c>
      <c r="E542" s="64"/>
      <c r="F542" s="66">
        <v>931025</v>
      </c>
      <c r="G542" s="67">
        <v>9.3102500000000004E-4</v>
      </c>
      <c r="H542" s="68" t="s">
        <v>262</v>
      </c>
      <c r="I542" s="69"/>
      <c r="J542" s="65"/>
      <c r="K542" s="64" t="s">
        <v>12</v>
      </c>
      <c r="L542" s="64" t="s">
        <v>13</v>
      </c>
      <c r="M542" s="65"/>
    </row>
    <row r="543" spans="1:13" ht="22.5">
      <c r="A543" s="70" t="s">
        <v>1029</v>
      </c>
      <c r="B543" s="70" t="s">
        <v>242</v>
      </c>
      <c r="C543" s="71" t="s">
        <v>269</v>
      </c>
      <c r="D543" s="70" t="s">
        <v>237</v>
      </c>
      <c r="E543" s="70"/>
      <c r="F543" s="72">
        <v>83280</v>
      </c>
      <c r="G543" s="73">
        <v>8.3280000000000002E-5</v>
      </c>
      <c r="H543" s="74" t="s">
        <v>262</v>
      </c>
      <c r="I543" s="75"/>
      <c r="J543" s="71"/>
      <c r="K543" s="70" t="s">
        <v>12</v>
      </c>
      <c r="L543" s="70" t="s">
        <v>13</v>
      </c>
      <c r="M543" s="71"/>
    </row>
    <row r="544" spans="1:13" ht="22.5">
      <c r="A544" s="64" t="s">
        <v>1029</v>
      </c>
      <c r="B544" s="64" t="s">
        <v>242</v>
      </c>
      <c r="C544" s="65" t="s">
        <v>269</v>
      </c>
      <c r="D544" s="64" t="s">
        <v>237</v>
      </c>
      <c r="E544" s="64"/>
      <c r="F544" s="66">
        <v>30400</v>
      </c>
      <c r="G544" s="67">
        <v>3.04E-5</v>
      </c>
      <c r="H544" s="68" t="s">
        <v>262</v>
      </c>
      <c r="I544" s="69"/>
      <c r="J544" s="65"/>
      <c r="K544" s="64" t="s">
        <v>12</v>
      </c>
      <c r="L544" s="64" t="s">
        <v>13</v>
      </c>
      <c r="M544" s="65"/>
    </row>
    <row r="545" spans="1:13" ht="22.5">
      <c r="A545" s="70" t="s">
        <v>1029</v>
      </c>
      <c r="B545" s="70" t="s">
        <v>242</v>
      </c>
      <c r="C545" s="71" t="s">
        <v>269</v>
      </c>
      <c r="D545" s="70" t="s">
        <v>237</v>
      </c>
      <c r="E545" s="70"/>
      <c r="F545" s="72">
        <v>90960</v>
      </c>
      <c r="G545" s="73">
        <v>9.0959999999999996E-5</v>
      </c>
      <c r="H545" s="74" t="s">
        <v>262</v>
      </c>
      <c r="I545" s="75"/>
      <c r="J545" s="71"/>
      <c r="K545" s="70" t="s">
        <v>12</v>
      </c>
      <c r="L545" s="70" t="s">
        <v>13</v>
      </c>
      <c r="M545" s="71"/>
    </row>
    <row r="546" spans="1:13" ht="22.5">
      <c r="A546" s="64" t="s">
        <v>1029</v>
      </c>
      <c r="B546" s="64" t="s">
        <v>242</v>
      </c>
      <c r="C546" s="65" t="s">
        <v>269</v>
      </c>
      <c r="D546" s="64" t="s">
        <v>237</v>
      </c>
      <c r="E546" s="64"/>
      <c r="F546" s="66">
        <v>26400</v>
      </c>
      <c r="G546" s="67">
        <v>2.6400000000000001E-5</v>
      </c>
      <c r="H546" s="68" t="s">
        <v>262</v>
      </c>
      <c r="I546" s="69"/>
      <c r="J546" s="65"/>
      <c r="K546" s="64" t="s">
        <v>12</v>
      </c>
      <c r="L546" s="64" t="s">
        <v>13</v>
      </c>
      <c r="M546" s="65"/>
    </row>
    <row r="547" spans="1:13" ht="22.5">
      <c r="A547" s="70" t="s">
        <v>1029</v>
      </c>
      <c r="B547" s="70" t="s">
        <v>242</v>
      </c>
      <c r="C547" s="71" t="s">
        <v>269</v>
      </c>
      <c r="D547" s="70" t="s">
        <v>237</v>
      </c>
      <c r="E547" s="70"/>
      <c r="F547" s="72">
        <v>67520</v>
      </c>
      <c r="G547" s="73">
        <v>6.7520000000000004E-5</v>
      </c>
      <c r="H547" s="74" t="s">
        <v>262</v>
      </c>
      <c r="I547" s="75"/>
      <c r="J547" s="71"/>
      <c r="K547" s="70" t="s">
        <v>12</v>
      </c>
      <c r="L547" s="70" t="s">
        <v>13</v>
      </c>
      <c r="M547" s="71"/>
    </row>
    <row r="548" spans="1:13" ht="22.5">
      <c r="A548" s="64" t="s">
        <v>1029</v>
      </c>
      <c r="B548" s="64" t="s">
        <v>242</v>
      </c>
      <c r="C548" s="65" t="s">
        <v>269</v>
      </c>
      <c r="D548" s="64" t="s">
        <v>237</v>
      </c>
      <c r="E548" s="64"/>
      <c r="F548" s="66">
        <v>25600</v>
      </c>
      <c r="G548" s="67">
        <v>2.5599999999999999E-5</v>
      </c>
      <c r="H548" s="68" t="s">
        <v>262</v>
      </c>
      <c r="I548" s="69"/>
      <c r="J548" s="65"/>
      <c r="K548" s="64" t="s">
        <v>12</v>
      </c>
      <c r="L548" s="64" t="s">
        <v>13</v>
      </c>
      <c r="M548" s="65"/>
    </row>
    <row r="549" spans="1:13" ht="22.5">
      <c r="A549" s="70" t="s">
        <v>1029</v>
      </c>
      <c r="B549" s="70" t="s">
        <v>242</v>
      </c>
      <c r="C549" s="71" t="s">
        <v>269</v>
      </c>
      <c r="D549" s="70" t="s">
        <v>237</v>
      </c>
      <c r="E549" s="70"/>
      <c r="F549" s="72">
        <v>55408</v>
      </c>
      <c r="G549" s="73">
        <v>5.5408000000000002E-5</v>
      </c>
      <c r="H549" s="74" t="s">
        <v>262</v>
      </c>
      <c r="I549" s="75"/>
      <c r="J549" s="71"/>
      <c r="K549" s="70" t="s">
        <v>12</v>
      </c>
      <c r="L549" s="70" t="s">
        <v>13</v>
      </c>
      <c r="M549" s="71"/>
    </row>
    <row r="550" spans="1:13" ht="22.5">
      <c r="A550" s="64" t="s">
        <v>1029</v>
      </c>
      <c r="B550" s="64" t="s">
        <v>242</v>
      </c>
      <c r="C550" s="65" t="s">
        <v>269</v>
      </c>
      <c r="D550" s="64" t="s">
        <v>237</v>
      </c>
      <c r="E550" s="64"/>
      <c r="F550" s="66">
        <v>39328</v>
      </c>
      <c r="G550" s="67">
        <v>3.9328E-5</v>
      </c>
      <c r="H550" s="68" t="s">
        <v>262</v>
      </c>
      <c r="I550" s="69"/>
      <c r="J550" s="65"/>
      <c r="K550" s="64" t="s">
        <v>12</v>
      </c>
      <c r="L550" s="64" t="s">
        <v>13</v>
      </c>
      <c r="M550" s="65"/>
    </row>
    <row r="551" spans="1:13" ht="22.5">
      <c r="A551" s="70" t="s">
        <v>1029</v>
      </c>
      <c r="B551" s="70" t="s">
        <v>242</v>
      </c>
      <c r="C551" s="71" t="s">
        <v>269</v>
      </c>
      <c r="D551" s="70" t="s">
        <v>237</v>
      </c>
      <c r="E551" s="70"/>
      <c r="F551" s="72">
        <v>36800</v>
      </c>
      <c r="G551" s="73">
        <v>3.68E-5</v>
      </c>
      <c r="H551" s="74" t="s">
        <v>262</v>
      </c>
      <c r="I551" s="75"/>
      <c r="J551" s="71"/>
      <c r="K551" s="70" t="s">
        <v>12</v>
      </c>
      <c r="L551" s="70" t="s">
        <v>13</v>
      </c>
      <c r="M551" s="71"/>
    </row>
    <row r="552" spans="1:13" ht="22.5">
      <c r="A552" s="64" t="s">
        <v>1029</v>
      </c>
      <c r="B552" s="64" t="s">
        <v>242</v>
      </c>
      <c r="C552" s="65" t="s">
        <v>269</v>
      </c>
      <c r="D552" s="64" t="s">
        <v>237</v>
      </c>
      <c r="E552" s="64"/>
      <c r="F552" s="66">
        <v>15200</v>
      </c>
      <c r="G552" s="67">
        <v>1.52E-5</v>
      </c>
      <c r="H552" s="68" t="s">
        <v>262</v>
      </c>
      <c r="I552" s="69"/>
      <c r="J552" s="65"/>
      <c r="K552" s="64" t="s">
        <v>12</v>
      </c>
      <c r="L552" s="64" t="s">
        <v>13</v>
      </c>
      <c r="M552" s="65"/>
    </row>
    <row r="553" spans="1:13" ht="22.5">
      <c r="A553" s="70" t="s">
        <v>1029</v>
      </c>
      <c r="B553" s="70" t="s">
        <v>242</v>
      </c>
      <c r="C553" s="71" t="s">
        <v>269</v>
      </c>
      <c r="D553" s="70" t="s">
        <v>237</v>
      </c>
      <c r="E553" s="70"/>
      <c r="F553" s="72">
        <v>31344</v>
      </c>
      <c r="G553" s="73">
        <v>3.1343999999999997E-5</v>
      </c>
      <c r="H553" s="74" t="s">
        <v>262</v>
      </c>
      <c r="I553" s="75"/>
      <c r="J553" s="71"/>
      <c r="K553" s="70" t="s">
        <v>12</v>
      </c>
      <c r="L553" s="70" t="s">
        <v>13</v>
      </c>
      <c r="M553" s="71"/>
    </row>
    <row r="554" spans="1:13" ht="22.5">
      <c r="A554" s="64" t="s">
        <v>1029</v>
      </c>
      <c r="B554" s="64" t="s">
        <v>242</v>
      </c>
      <c r="C554" s="65" t="s">
        <v>269</v>
      </c>
      <c r="D554" s="64" t="s">
        <v>237</v>
      </c>
      <c r="E554" s="64"/>
      <c r="F554" s="66">
        <v>21120</v>
      </c>
      <c r="G554" s="67">
        <v>2.1120000000000001E-5</v>
      </c>
      <c r="H554" s="68" t="s">
        <v>262</v>
      </c>
      <c r="I554" s="69"/>
      <c r="J554" s="65"/>
      <c r="K554" s="64" t="s">
        <v>12</v>
      </c>
      <c r="L554" s="64" t="s">
        <v>13</v>
      </c>
      <c r="M554" s="65"/>
    </row>
    <row r="555" spans="1:13" ht="22.5">
      <c r="A555" s="70" t="s">
        <v>1029</v>
      </c>
      <c r="B555" s="70" t="s">
        <v>242</v>
      </c>
      <c r="C555" s="71" t="s">
        <v>269</v>
      </c>
      <c r="D555" s="70" t="s">
        <v>237</v>
      </c>
      <c r="E555" s="70"/>
      <c r="F555" s="72">
        <v>30224</v>
      </c>
      <c r="G555" s="73">
        <v>3.0224000000000001E-5</v>
      </c>
      <c r="H555" s="74" t="s">
        <v>262</v>
      </c>
      <c r="I555" s="75"/>
      <c r="J555" s="71"/>
      <c r="K555" s="70" t="s">
        <v>12</v>
      </c>
      <c r="L555" s="70" t="s">
        <v>13</v>
      </c>
      <c r="M555" s="71"/>
    </row>
    <row r="556" spans="1:13">
      <c r="A556" s="64" t="s">
        <v>1029</v>
      </c>
      <c r="B556" s="64" t="s">
        <v>242</v>
      </c>
      <c r="C556" s="65" t="s">
        <v>269</v>
      </c>
      <c r="D556" s="64" t="s">
        <v>232</v>
      </c>
      <c r="E556" s="64"/>
      <c r="F556" s="66">
        <v>282150</v>
      </c>
      <c r="G556" s="67">
        <v>2.8215E-4</v>
      </c>
      <c r="H556" s="68" t="s">
        <v>262</v>
      </c>
      <c r="I556" s="69"/>
      <c r="J556" s="65"/>
      <c r="K556" s="64" t="s">
        <v>12</v>
      </c>
      <c r="L556" s="64" t="s">
        <v>13</v>
      </c>
      <c r="M556" s="65"/>
    </row>
    <row r="557" spans="1:13">
      <c r="A557" s="70" t="s">
        <v>1029</v>
      </c>
      <c r="B557" s="70" t="s">
        <v>242</v>
      </c>
      <c r="C557" s="71" t="s">
        <v>269</v>
      </c>
      <c r="D557" s="70" t="s">
        <v>232</v>
      </c>
      <c r="E557" s="70"/>
      <c r="F557" s="72">
        <v>75000</v>
      </c>
      <c r="G557" s="73">
        <v>7.4999999999999993E-5</v>
      </c>
      <c r="H557" s="74" t="s">
        <v>262</v>
      </c>
      <c r="I557" s="75"/>
      <c r="J557" s="71"/>
      <c r="K557" s="70" t="s">
        <v>12</v>
      </c>
      <c r="L557" s="70" t="s">
        <v>13</v>
      </c>
      <c r="M557" s="71"/>
    </row>
    <row r="558" spans="1:13">
      <c r="A558" s="64" t="s">
        <v>1029</v>
      </c>
      <c r="B558" s="64" t="s">
        <v>242</v>
      </c>
      <c r="C558" s="65" t="s">
        <v>269</v>
      </c>
      <c r="D558" s="64" t="s">
        <v>234</v>
      </c>
      <c r="E558" s="64"/>
      <c r="F558" s="66">
        <v>41929</v>
      </c>
      <c r="G558" s="67">
        <v>4.1928999999999998E-5</v>
      </c>
      <c r="H558" s="68" t="s">
        <v>262</v>
      </c>
      <c r="I558" s="69"/>
      <c r="J558" s="65"/>
      <c r="K558" s="64" t="s">
        <v>12</v>
      </c>
      <c r="L558" s="64" t="s">
        <v>13</v>
      </c>
      <c r="M558" s="65"/>
    </row>
    <row r="559" spans="1:13">
      <c r="A559" s="70" t="s">
        <v>1029</v>
      </c>
      <c r="B559" s="70" t="s">
        <v>242</v>
      </c>
      <c r="C559" s="71" t="s">
        <v>269</v>
      </c>
      <c r="D559" s="70" t="s">
        <v>234</v>
      </c>
      <c r="E559" s="70"/>
      <c r="F559" s="72">
        <v>23040</v>
      </c>
      <c r="G559" s="73">
        <v>2.304E-5</v>
      </c>
      <c r="H559" s="74" t="s">
        <v>262</v>
      </c>
      <c r="I559" s="75"/>
      <c r="J559" s="71"/>
      <c r="K559" s="70" t="s">
        <v>12</v>
      </c>
      <c r="L559" s="70" t="s">
        <v>13</v>
      </c>
      <c r="M559" s="71"/>
    </row>
    <row r="560" spans="1:13">
      <c r="A560" s="64" t="s">
        <v>2272</v>
      </c>
      <c r="B560" s="64" t="s">
        <v>242</v>
      </c>
      <c r="C560" s="65" t="s">
        <v>269</v>
      </c>
      <c r="D560" s="64" t="s">
        <v>234</v>
      </c>
      <c r="E560" s="64"/>
      <c r="F560" s="66">
        <v>260260</v>
      </c>
      <c r="G560" s="67">
        <v>2.6026000000000001E-4</v>
      </c>
      <c r="H560" s="68" t="s">
        <v>262</v>
      </c>
      <c r="I560" s="69"/>
      <c r="J560" s="65"/>
      <c r="K560" s="64" t="s">
        <v>12</v>
      </c>
      <c r="L560" s="64" t="s">
        <v>13</v>
      </c>
      <c r="M560" s="65"/>
    </row>
    <row r="561" spans="1:13" ht="22.5">
      <c r="A561" s="70" t="s">
        <v>2272</v>
      </c>
      <c r="B561" s="70" t="s">
        <v>242</v>
      </c>
      <c r="C561" s="71" t="s">
        <v>269</v>
      </c>
      <c r="D561" s="70" t="s">
        <v>237</v>
      </c>
      <c r="E561" s="70"/>
      <c r="F561" s="72">
        <v>140140</v>
      </c>
      <c r="G561" s="73">
        <v>1.4014E-4</v>
      </c>
      <c r="H561" s="74" t="s">
        <v>262</v>
      </c>
      <c r="I561" s="75"/>
      <c r="J561" s="71"/>
      <c r="K561" s="70" t="s">
        <v>12</v>
      </c>
      <c r="L561" s="70" t="s">
        <v>13</v>
      </c>
      <c r="M561" s="71"/>
    </row>
    <row r="562" spans="1:13">
      <c r="A562" s="64" t="s">
        <v>2272</v>
      </c>
      <c r="B562" s="64" t="s">
        <v>242</v>
      </c>
      <c r="C562" s="65" t="s">
        <v>269</v>
      </c>
      <c r="D562" s="64" t="s">
        <v>234</v>
      </c>
      <c r="E562" s="64"/>
      <c r="F562" s="66">
        <v>376870</v>
      </c>
      <c r="G562" s="67">
        <v>3.7687000000000002E-4</v>
      </c>
      <c r="H562" s="68" t="s">
        <v>262</v>
      </c>
      <c r="I562" s="69"/>
      <c r="J562" s="65"/>
      <c r="K562" s="64" t="s">
        <v>12</v>
      </c>
      <c r="L562" s="64" t="s">
        <v>13</v>
      </c>
      <c r="M562" s="65"/>
    </row>
    <row r="563" spans="1:13">
      <c r="A563" s="70" t="s">
        <v>2272</v>
      </c>
      <c r="B563" s="70" t="s">
        <v>242</v>
      </c>
      <c r="C563" s="71" t="s">
        <v>269</v>
      </c>
      <c r="D563" s="70" t="s">
        <v>234</v>
      </c>
      <c r="E563" s="70"/>
      <c r="F563" s="72">
        <v>299130</v>
      </c>
      <c r="G563" s="73">
        <v>2.9912999999999999E-4</v>
      </c>
      <c r="H563" s="74" t="s">
        <v>262</v>
      </c>
      <c r="I563" s="75"/>
      <c r="J563" s="71"/>
      <c r="K563" s="70" t="s">
        <v>12</v>
      </c>
      <c r="L563" s="70" t="s">
        <v>13</v>
      </c>
      <c r="M563" s="71"/>
    </row>
    <row r="564" spans="1:13">
      <c r="A564" s="64" t="s">
        <v>2272</v>
      </c>
      <c r="B564" s="64" t="s">
        <v>242</v>
      </c>
      <c r="C564" s="65" t="s">
        <v>269</v>
      </c>
      <c r="D564" s="64" t="s">
        <v>234</v>
      </c>
      <c r="E564" s="64"/>
      <c r="F564" s="66">
        <v>256880</v>
      </c>
      <c r="G564" s="67">
        <v>2.5688000000000002E-4</v>
      </c>
      <c r="H564" s="68" t="s">
        <v>262</v>
      </c>
      <c r="I564" s="69"/>
      <c r="J564" s="65"/>
      <c r="K564" s="64" t="s">
        <v>12</v>
      </c>
      <c r="L564" s="64" t="s">
        <v>13</v>
      </c>
      <c r="M564" s="65"/>
    </row>
    <row r="565" spans="1:13">
      <c r="A565" s="70" t="s">
        <v>2272</v>
      </c>
      <c r="B565" s="70" t="s">
        <v>242</v>
      </c>
      <c r="C565" s="71" t="s">
        <v>269</v>
      </c>
      <c r="D565" s="70" t="s">
        <v>234</v>
      </c>
      <c r="E565" s="70"/>
      <c r="F565" s="72">
        <v>273520</v>
      </c>
      <c r="G565" s="73">
        <v>2.7352000000000002E-4</v>
      </c>
      <c r="H565" s="74" t="s">
        <v>262</v>
      </c>
      <c r="I565" s="75"/>
      <c r="J565" s="71"/>
      <c r="K565" s="70" t="s">
        <v>12</v>
      </c>
      <c r="L565" s="70" t="s">
        <v>13</v>
      </c>
      <c r="M565" s="71"/>
    </row>
    <row r="566" spans="1:13">
      <c r="A566" s="64" t="s">
        <v>2272</v>
      </c>
      <c r="B566" s="64" t="s">
        <v>242</v>
      </c>
      <c r="C566" s="65" t="s">
        <v>269</v>
      </c>
      <c r="D566" s="64" t="s">
        <v>234</v>
      </c>
      <c r="E566" s="64"/>
      <c r="F566" s="66">
        <v>260260</v>
      </c>
      <c r="G566" s="67">
        <v>2.6026000000000001E-4</v>
      </c>
      <c r="H566" s="68" t="s">
        <v>262</v>
      </c>
      <c r="I566" s="69"/>
      <c r="J566" s="65"/>
      <c r="K566" s="64" t="s">
        <v>12</v>
      </c>
      <c r="L566" s="64" t="s">
        <v>13</v>
      </c>
      <c r="M566" s="65"/>
    </row>
    <row r="567" spans="1:13" ht="22.5">
      <c r="A567" s="70" t="s">
        <v>2272</v>
      </c>
      <c r="B567" s="70" t="s">
        <v>242</v>
      </c>
      <c r="C567" s="71" t="s">
        <v>269</v>
      </c>
      <c r="D567" s="70" t="s">
        <v>237</v>
      </c>
      <c r="E567" s="70"/>
      <c r="F567" s="72">
        <v>202930</v>
      </c>
      <c r="G567" s="73">
        <v>2.0293000000000001E-4</v>
      </c>
      <c r="H567" s="74" t="s">
        <v>262</v>
      </c>
      <c r="I567" s="75"/>
      <c r="J567" s="71"/>
      <c r="K567" s="70" t="s">
        <v>12</v>
      </c>
      <c r="L567" s="70" t="s">
        <v>13</v>
      </c>
      <c r="M567" s="71"/>
    </row>
    <row r="568" spans="1:13" ht="22.5">
      <c r="A568" s="64" t="s">
        <v>2272</v>
      </c>
      <c r="B568" s="64" t="s">
        <v>242</v>
      </c>
      <c r="C568" s="65" t="s">
        <v>269</v>
      </c>
      <c r="D568" s="64" t="s">
        <v>237</v>
      </c>
      <c r="E568" s="64"/>
      <c r="F568" s="66">
        <v>161070</v>
      </c>
      <c r="G568" s="67">
        <v>1.6107E-4</v>
      </c>
      <c r="H568" s="68" t="s">
        <v>262</v>
      </c>
      <c r="I568" s="69"/>
      <c r="J568" s="65"/>
      <c r="K568" s="64" t="s">
        <v>12</v>
      </c>
      <c r="L568" s="64" t="s">
        <v>13</v>
      </c>
      <c r="M568" s="65"/>
    </row>
    <row r="569" spans="1:13" ht="22.5">
      <c r="A569" s="70" t="s">
        <v>2272</v>
      </c>
      <c r="B569" s="70" t="s">
        <v>242</v>
      </c>
      <c r="C569" s="71" t="s">
        <v>269</v>
      </c>
      <c r="D569" s="70" t="s">
        <v>237</v>
      </c>
      <c r="E569" s="70"/>
      <c r="F569" s="72">
        <v>138320</v>
      </c>
      <c r="G569" s="73">
        <v>1.3831999999999999E-4</v>
      </c>
      <c r="H569" s="74" t="s">
        <v>262</v>
      </c>
      <c r="I569" s="75"/>
      <c r="J569" s="71"/>
      <c r="K569" s="70" t="s">
        <v>12</v>
      </c>
      <c r="L569" s="70" t="s">
        <v>13</v>
      </c>
      <c r="M569" s="71"/>
    </row>
    <row r="570" spans="1:13" ht="22.5">
      <c r="A570" s="64" t="s">
        <v>2272</v>
      </c>
      <c r="B570" s="64" t="s">
        <v>242</v>
      </c>
      <c r="C570" s="65" t="s">
        <v>269</v>
      </c>
      <c r="D570" s="64" t="s">
        <v>237</v>
      </c>
      <c r="E570" s="64"/>
      <c r="F570" s="66">
        <v>147280</v>
      </c>
      <c r="G570" s="67">
        <v>1.4728000000000001E-4</v>
      </c>
      <c r="H570" s="68" t="s">
        <v>262</v>
      </c>
      <c r="I570" s="69"/>
      <c r="J570" s="65"/>
      <c r="K570" s="64" t="s">
        <v>12</v>
      </c>
      <c r="L570" s="64" t="s">
        <v>13</v>
      </c>
      <c r="M570" s="65"/>
    </row>
    <row r="571" spans="1:13" ht="22.5">
      <c r="A571" s="70" t="s">
        <v>2272</v>
      </c>
      <c r="B571" s="70" t="s">
        <v>242</v>
      </c>
      <c r="C571" s="71" t="s">
        <v>269</v>
      </c>
      <c r="D571" s="70" t="s">
        <v>237</v>
      </c>
      <c r="E571" s="70"/>
      <c r="F571" s="72">
        <v>140140</v>
      </c>
      <c r="G571" s="73">
        <v>1.4014E-4</v>
      </c>
      <c r="H571" s="74" t="s">
        <v>262</v>
      </c>
      <c r="I571" s="75"/>
      <c r="J571" s="71"/>
      <c r="K571" s="70" t="s">
        <v>12</v>
      </c>
      <c r="L571" s="70" t="s">
        <v>13</v>
      </c>
      <c r="M571" s="71"/>
    </row>
    <row r="572" spans="1:13">
      <c r="A572" s="64" t="s">
        <v>2272</v>
      </c>
      <c r="B572" s="64" t="s">
        <v>242</v>
      </c>
      <c r="C572" s="65" t="s">
        <v>269</v>
      </c>
      <c r="D572" s="64" t="s">
        <v>4247</v>
      </c>
      <c r="E572" s="64"/>
      <c r="F572" s="66">
        <v>1500000</v>
      </c>
      <c r="G572" s="67">
        <v>1.5E-3</v>
      </c>
      <c r="H572" s="68" t="s">
        <v>262</v>
      </c>
      <c r="I572" s="69"/>
      <c r="J572" s="65"/>
      <c r="K572" s="64" t="s">
        <v>13</v>
      </c>
      <c r="L572" s="64" t="s">
        <v>13</v>
      </c>
      <c r="M572" s="65"/>
    </row>
    <row r="573" spans="1:13" ht="22.5">
      <c r="A573" s="70" t="s">
        <v>2277</v>
      </c>
      <c r="B573" s="70" t="s">
        <v>242</v>
      </c>
      <c r="C573" s="71" t="s">
        <v>269</v>
      </c>
      <c r="D573" s="70" t="s">
        <v>237</v>
      </c>
      <c r="E573" s="70"/>
      <c r="F573" s="72">
        <v>221328</v>
      </c>
      <c r="G573" s="73">
        <v>2.2132799999999999E-4</v>
      </c>
      <c r="H573" s="74" t="s">
        <v>262</v>
      </c>
      <c r="I573" s="75"/>
      <c r="J573" s="71"/>
      <c r="K573" s="70" t="s">
        <v>12</v>
      </c>
      <c r="L573" s="70" t="s">
        <v>13</v>
      </c>
      <c r="M573" s="71"/>
    </row>
    <row r="574" spans="1:13" ht="22.5">
      <c r="A574" s="64" t="s">
        <v>2277</v>
      </c>
      <c r="B574" s="64" t="s">
        <v>242</v>
      </c>
      <c r="C574" s="65" t="s">
        <v>269</v>
      </c>
      <c r="D574" s="64" t="s">
        <v>237</v>
      </c>
      <c r="E574" s="64"/>
      <c r="F574" s="66">
        <v>106848</v>
      </c>
      <c r="G574" s="67">
        <v>1.06848E-4</v>
      </c>
      <c r="H574" s="68" t="s">
        <v>262</v>
      </c>
      <c r="I574" s="69"/>
      <c r="J574" s="65"/>
      <c r="K574" s="64" t="s">
        <v>12</v>
      </c>
      <c r="L574" s="64" t="s">
        <v>13</v>
      </c>
      <c r="M574" s="65"/>
    </row>
    <row r="575" spans="1:13" ht="22.5">
      <c r="A575" s="70" t="s">
        <v>2277</v>
      </c>
      <c r="B575" s="70" t="s">
        <v>242</v>
      </c>
      <c r="C575" s="71" t="s">
        <v>269</v>
      </c>
      <c r="D575" s="70" t="s">
        <v>237</v>
      </c>
      <c r="E575" s="70"/>
      <c r="F575" s="72">
        <v>42930</v>
      </c>
      <c r="G575" s="73">
        <v>4.2929999999999997E-5</v>
      </c>
      <c r="H575" s="74" t="s">
        <v>262</v>
      </c>
      <c r="I575" s="75"/>
      <c r="J575" s="71"/>
      <c r="K575" s="70" t="s">
        <v>12</v>
      </c>
      <c r="L575" s="70" t="s">
        <v>13</v>
      </c>
      <c r="M575" s="71"/>
    </row>
    <row r="576" spans="1:13" ht="22.5">
      <c r="A576" s="64" t="s">
        <v>2277</v>
      </c>
      <c r="B576" s="64" t="s">
        <v>242</v>
      </c>
      <c r="C576" s="65" t="s">
        <v>269</v>
      </c>
      <c r="D576" s="64" t="s">
        <v>237</v>
      </c>
      <c r="E576" s="64"/>
      <c r="F576" s="66">
        <v>201294</v>
      </c>
      <c r="G576" s="67">
        <v>2.01294E-4</v>
      </c>
      <c r="H576" s="68" t="s">
        <v>262</v>
      </c>
      <c r="I576" s="69"/>
      <c r="J576" s="65"/>
      <c r="K576" s="64" t="s">
        <v>12</v>
      </c>
      <c r="L576" s="64" t="s">
        <v>13</v>
      </c>
      <c r="M576" s="65"/>
    </row>
    <row r="577" spans="1:13">
      <c r="A577" s="70" t="s">
        <v>4250</v>
      </c>
      <c r="B577" s="70" t="s">
        <v>242</v>
      </c>
      <c r="C577" s="71" t="s">
        <v>269</v>
      </c>
      <c r="D577" s="70" t="s">
        <v>232</v>
      </c>
      <c r="E577" s="70"/>
      <c r="F577" s="72">
        <v>1100000</v>
      </c>
      <c r="G577" s="73">
        <v>1.1000000000000001E-3</v>
      </c>
      <c r="H577" s="74" t="s">
        <v>262</v>
      </c>
      <c r="I577" s="75"/>
      <c r="J577" s="71"/>
      <c r="K577" s="70" t="s">
        <v>12</v>
      </c>
      <c r="L577" s="70" t="s">
        <v>13</v>
      </c>
      <c r="M577" s="71"/>
    </row>
    <row r="578" spans="1:13">
      <c r="A578" s="64" t="s">
        <v>1051</v>
      </c>
      <c r="B578" s="64" t="s">
        <v>242</v>
      </c>
      <c r="C578" s="65" t="s">
        <v>269</v>
      </c>
      <c r="D578" s="64" t="s">
        <v>234</v>
      </c>
      <c r="E578" s="64"/>
      <c r="F578" s="66">
        <v>80000</v>
      </c>
      <c r="G578" s="67">
        <v>8.0000000000000007E-5</v>
      </c>
      <c r="H578" s="68" t="s">
        <v>262</v>
      </c>
      <c r="I578" s="69"/>
      <c r="J578" s="65"/>
      <c r="K578" s="64" t="s">
        <v>12</v>
      </c>
      <c r="L578" s="64" t="s">
        <v>13</v>
      </c>
      <c r="M578" s="65"/>
    </row>
    <row r="579" spans="1:13">
      <c r="A579" s="70" t="s">
        <v>1051</v>
      </c>
      <c r="B579" s="70" t="s">
        <v>242</v>
      </c>
      <c r="C579" s="71" t="s">
        <v>269</v>
      </c>
      <c r="D579" s="70" t="s">
        <v>234</v>
      </c>
      <c r="E579" s="70"/>
      <c r="F579" s="72">
        <v>100000</v>
      </c>
      <c r="G579" s="73">
        <v>1E-4</v>
      </c>
      <c r="H579" s="74" t="s">
        <v>262</v>
      </c>
      <c r="I579" s="75"/>
      <c r="J579" s="71"/>
      <c r="K579" s="70" t="s">
        <v>12</v>
      </c>
      <c r="L579" s="70" t="s">
        <v>13</v>
      </c>
      <c r="M579" s="71"/>
    </row>
    <row r="580" spans="1:13">
      <c r="A580" s="64" t="s">
        <v>1051</v>
      </c>
      <c r="B580" s="64" t="s">
        <v>242</v>
      </c>
      <c r="C580" s="65" t="s">
        <v>269</v>
      </c>
      <c r="D580" s="64" t="s">
        <v>234</v>
      </c>
      <c r="E580" s="64"/>
      <c r="F580" s="66">
        <v>89600</v>
      </c>
      <c r="G580" s="67">
        <v>8.9599999999999996E-5</v>
      </c>
      <c r="H580" s="68" t="s">
        <v>262</v>
      </c>
      <c r="I580" s="69"/>
      <c r="J580" s="65"/>
      <c r="K580" s="64" t="s">
        <v>12</v>
      </c>
      <c r="L580" s="64" t="s">
        <v>13</v>
      </c>
      <c r="M580" s="65"/>
    </row>
    <row r="581" spans="1:13">
      <c r="A581" s="70" t="s">
        <v>1051</v>
      </c>
      <c r="B581" s="70" t="s">
        <v>242</v>
      </c>
      <c r="C581" s="71" t="s">
        <v>269</v>
      </c>
      <c r="D581" s="70" t="s">
        <v>234</v>
      </c>
      <c r="E581" s="70"/>
      <c r="F581" s="72">
        <v>100000</v>
      </c>
      <c r="G581" s="73">
        <v>1E-4</v>
      </c>
      <c r="H581" s="74" t="s">
        <v>262</v>
      </c>
      <c r="I581" s="75"/>
      <c r="J581" s="71"/>
      <c r="K581" s="70" t="s">
        <v>12</v>
      </c>
      <c r="L581" s="70" t="s">
        <v>13</v>
      </c>
      <c r="M581" s="71"/>
    </row>
    <row r="582" spans="1:13">
      <c r="A582" s="64" t="s">
        <v>1051</v>
      </c>
      <c r="B582" s="64" t="s">
        <v>242</v>
      </c>
      <c r="C582" s="65" t="s">
        <v>269</v>
      </c>
      <c r="D582" s="64" t="s">
        <v>234</v>
      </c>
      <c r="E582" s="64"/>
      <c r="F582" s="66">
        <v>52000</v>
      </c>
      <c r="G582" s="67">
        <v>5.1999999999999997E-5</v>
      </c>
      <c r="H582" s="68" t="s">
        <v>262</v>
      </c>
      <c r="I582" s="69"/>
      <c r="J582" s="65"/>
      <c r="K582" s="64" t="s">
        <v>12</v>
      </c>
      <c r="L582" s="64" t="s">
        <v>13</v>
      </c>
      <c r="M582" s="65"/>
    </row>
    <row r="583" spans="1:13">
      <c r="A583" s="70" t="s">
        <v>1051</v>
      </c>
      <c r="B583" s="70" t="s">
        <v>242</v>
      </c>
      <c r="C583" s="71" t="s">
        <v>269</v>
      </c>
      <c r="D583" s="70" t="s">
        <v>234</v>
      </c>
      <c r="E583" s="70"/>
      <c r="F583" s="72">
        <v>78000</v>
      </c>
      <c r="G583" s="73">
        <v>7.7999999999999999E-5</v>
      </c>
      <c r="H583" s="74" t="s">
        <v>262</v>
      </c>
      <c r="I583" s="75"/>
      <c r="J583" s="71"/>
      <c r="K583" s="70" t="s">
        <v>12</v>
      </c>
      <c r="L583" s="70" t="s">
        <v>13</v>
      </c>
      <c r="M583" s="71"/>
    </row>
    <row r="584" spans="1:13">
      <c r="A584" s="64" t="s">
        <v>1051</v>
      </c>
      <c r="B584" s="64" t="s">
        <v>242</v>
      </c>
      <c r="C584" s="65" t="s">
        <v>269</v>
      </c>
      <c r="D584" s="64" t="s">
        <v>234</v>
      </c>
      <c r="E584" s="64"/>
      <c r="F584" s="66">
        <v>111200</v>
      </c>
      <c r="G584" s="67">
        <v>1.1120000000000001E-4</v>
      </c>
      <c r="H584" s="68" t="s">
        <v>262</v>
      </c>
      <c r="I584" s="69"/>
      <c r="J584" s="65"/>
      <c r="K584" s="64" t="s">
        <v>12</v>
      </c>
      <c r="L584" s="64" t="s">
        <v>13</v>
      </c>
      <c r="M584" s="65"/>
    </row>
    <row r="585" spans="1:13">
      <c r="A585" s="70" t="s">
        <v>1051</v>
      </c>
      <c r="B585" s="70" t="s">
        <v>242</v>
      </c>
      <c r="C585" s="71" t="s">
        <v>269</v>
      </c>
      <c r="D585" s="70" t="s">
        <v>234</v>
      </c>
      <c r="E585" s="70"/>
      <c r="F585" s="72">
        <v>130000</v>
      </c>
      <c r="G585" s="73">
        <v>1.2999999999999999E-4</v>
      </c>
      <c r="H585" s="74" t="s">
        <v>262</v>
      </c>
      <c r="I585" s="75"/>
      <c r="J585" s="71"/>
      <c r="K585" s="70" t="s">
        <v>12</v>
      </c>
      <c r="L585" s="70" t="s">
        <v>13</v>
      </c>
      <c r="M585" s="71"/>
    </row>
    <row r="586" spans="1:13">
      <c r="A586" s="64" t="s">
        <v>1051</v>
      </c>
      <c r="B586" s="64" t="s">
        <v>242</v>
      </c>
      <c r="C586" s="65" t="s">
        <v>269</v>
      </c>
      <c r="D586" s="64" t="s">
        <v>234</v>
      </c>
      <c r="E586" s="64"/>
      <c r="F586" s="66">
        <v>81250</v>
      </c>
      <c r="G586" s="67">
        <v>8.1249999999999996E-5</v>
      </c>
      <c r="H586" s="68" t="s">
        <v>262</v>
      </c>
      <c r="I586" s="69"/>
      <c r="J586" s="65"/>
      <c r="K586" s="64" t="s">
        <v>12</v>
      </c>
      <c r="L586" s="64" t="s">
        <v>13</v>
      </c>
      <c r="M586" s="65"/>
    </row>
    <row r="587" spans="1:13">
      <c r="A587" s="70" t="s">
        <v>1051</v>
      </c>
      <c r="B587" s="70" t="s">
        <v>242</v>
      </c>
      <c r="C587" s="71" t="s">
        <v>269</v>
      </c>
      <c r="D587" s="70" t="s">
        <v>234</v>
      </c>
      <c r="E587" s="70"/>
      <c r="F587" s="72">
        <v>84500</v>
      </c>
      <c r="G587" s="73">
        <v>8.4499999999999994E-5</v>
      </c>
      <c r="H587" s="74" t="s">
        <v>262</v>
      </c>
      <c r="I587" s="75"/>
      <c r="J587" s="71"/>
      <c r="K587" s="70" t="s">
        <v>12</v>
      </c>
      <c r="L587" s="70" t="s">
        <v>13</v>
      </c>
      <c r="M587" s="71"/>
    </row>
    <row r="588" spans="1:13">
      <c r="A588" s="64" t="s">
        <v>1051</v>
      </c>
      <c r="B588" s="64" t="s">
        <v>242</v>
      </c>
      <c r="C588" s="65" t="s">
        <v>269</v>
      </c>
      <c r="D588" s="64" t="s">
        <v>234</v>
      </c>
      <c r="E588" s="64"/>
      <c r="F588" s="66">
        <v>131250</v>
      </c>
      <c r="G588" s="67">
        <v>1.3124999999999999E-4</v>
      </c>
      <c r="H588" s="68" t="s">
        <v>262</v>
      </c>
      <c r="I588" s="69"/>
      <c r="J588" s="65"/>
      <c r="K588" s="64" t="s">
        <v>12</v>
      </c>
      <c r="L588" s="64" t="s">
        <v>13</v>
      </c>
      <c r="M588" s="65"/>
    </row>
    <row r="589" spans="1:13">
      <c r="A589" s="70" t="s">
        <v>1051</v>
      </c>
      <c r="B589" s="70" t="s">
        <v>242</v>
      </c>
      <c r="C589" s="71" t="s">
        <v>269</v>
      </c>
      <c r="D589" s="70" t="s">
        <v>234</v>
      </c>
      <c r="E589" s="70"/>
      <c r="F589" s="72">
        <v>160000</v>
      </c>
      <c r="G589" s="73">
        <v>1.6000000000000001E-4</v>
      </c>
      <c r="H589" s="74" t="s">
        <v>262</v>
      </c>
      <c r="I589" s="75"/>
      <c r="J589" s="71"/>
      <c r="K589" s="70" t="s">
        <v>12</v>
      </c>
      <c r="L589" s="70" t="s">
        <v>13</v>
      </c>
      <c r="M589" s="71"/>
    </row>
    <row r="590" spans="1:13">
      <c r="A590" s="64" t="s">
        <v>243</v>
      </c>
      <c r="B590" s="64" t="s">
        <v>242</v>
      </c>
      <c r="C590" s="65" t="s">
        <v>269</v>
      </c>
      <c r="D590" s="64" t="s">
        <v>232</v>
      </c>
      <c r="E590" s="64"/>
      <c r="F590" s="66">
        <v>5766000</v>
      </c>
      <c r="G590" s="67">
        <v>5.7660000000000003E-3</v>
      </c>
      <c r="H590" s="68" t="s">
        <v>262</v>
      </c>
      <c r="I590" s="69"/>
      <c r="J590" s="65"/>
      <c r="K590" s="64" t="s">
        <v>12</v>
      </c>
      <c r="L590" s="64" t="s">
        <v>13</v>
      </c>
      <c r="M590" s="65"/>
    </row>
    <row r="591" spans="1:13">
      <c r="A591" s="70" t="s">
        <v>474</v>
      </c>
      <c r="B591" s="70" t="s">
        <v>242</v>
      </c>
      <c r="C591" s="71" t="s">
        <v>269</v>
      </c>
      <c r="D591" s="70" t="s">
        <v>232</v>
      </c>
      <c r="E591" s="70"/>
      <c r="F591" s="72">
        <v>3000000</v>
      </c>
      <c r="G591" s="73">
        <v>3.0000000000000001E-3</v>
      </c>
      <c r="H591" s="74" t="s">
        <v>262</v>
      </c>
      <c r="I591" s="75"/>
      <c r="J591" s="71"/>
      <c r="K591" s="70" t="s">
        <v>12</v>
      </c>
      <c r="L591" s="70" t="s">
        <v>13</v>
      </c>
      <c r="M591" s="71"/>
    </row>
    <row r="592" spans="1:13">
      <c r="A592" s="64" t="s">
        <v>474</v>
      </c>
      <c r="B592" s="64" t="s">
        <v>242</v>
      </c>
      <c r="C592" s="65" t="s">
        <v>269</v>
      </c>
      <c r="D592" s="64" t="s">
        <v>232</v>
      </c>
      <c r="E592" s="64"/>
      <c r="F592" s="66">
        <v>4267220</v>
      </c>
      <c r="G592" s="67">
        <v>4.2672200000000004E-3</v>
      </c>
      <c r="H592" s="68" t="s">
        <v>262</v>
      </c>
      <c r="I592" s="69"/>
      <c r="J592" s="65"/>
      <c r="K592" s="64" t="s">
        <v>12</v>
      </c>
      <c r="L592" s="64" t="s">
        <v>13</v>
      </c>
      <c r="M592" s="65"/>
    </row>
    <row r="593" spans="1:13">
      <c r="A593" s="70" t="s">
        <v>474</v>
      </c>
      <c r="B593" s="70" t="s">
        <v>242</v>
      </c>
      <c r="C593" s="71" t="s">
        <v>269</v>
      </c>
      <c r="D593" s="70" t="s">
        <v>232</v>
      </c>
      <c r="E593" s="70"/>
      <c r="F593" s="72">
        <v>3400830</v>
      </c>
      <c r="G593" s="73">
        <v>3.4008300000000001E-3</v>
      </c>
      <c r="H593" s="74" t="s">
        <v>262</v>
      </c>
      <c r="I593" s="75"/>
      <c r="J593" s="71"/>
      <c r="K593" s="70" t="s">
        <v>12</v>
      </c>
      <c r="L593" s="70" t="s">
        <v>13</v>
      </c>
      <c r="M593" s="71"/>
    </row>
    <row r="594" spans="1:13">
      <c r="A594" s="64" t="s">
        <v>474</v>
      </c>
      <c r="B594" s="64" t="s">
        <v>242</v>
      </c>
      <c r="C594" s="65" t="s">
        <v>269</v>
      </c>
      <c r="D594" s="64" t="s">
        <v>234</v>
      </c>
      <c r="E594" s="64"/>
      <c r="F594" s="66">
        <v>1000000</v>
      </c>
      <c r="G594" s="67">
        <v>1E-3</v>
      </c>
      <c r="H594" s="68" t="s">
        <v>262</v>
      </c>
      <c r="I594" s="69"/>
      <c r="J594" s="65"/>
      <c r="K594" s="64" t="s">
        <v>12</v>
      </c>
      <c r="L594" s="64" t="s">
        <v>13</v>
      </c>
      <c r="M594" s="65"/>
    </row>
    <row r="595" spans="1:13">
      <c r="A595" s="70" t="s">
        <v>474</v>
      </c>
      <c r="B595" s="70" t="s">
        <v>242</v>
      </c>
      <c r="C595" s="71" t="s">
        <v>269</v>
      </c>
      <c r="D595" s="70" t="s">
        <v>234</v>
      </c>
      <c r="E595" s="70"/>
      <c r="F595" s="72">
        <v>1050600</v>
      </c>
      <c r="G595" s="73">
        <v>1.0506000000000001E-3</v>
      </c>
      <c r="H595" s="74" t="s">
        <v>262</v>
      </c>
      <c r="I595" s="75"/>
      <c r="J595" s="71"/>
      <c r="K595" s="70" t="s">
        <v>12</v>
      </c>
      <c r="L595" s="70" t="s">
        <v>13</v>
      </c>
      <c r="M595" s="71"/>
    </row>
    <row r="596" spans="1:13">
      <c r="A596" s="64" t="s">
        <v>474</v>
      </c>
      <c r="B596" s="64" t="s">
        <v>242</v>
      </c>
      <c r="C596" s="65" t="s">
        <v>269</v>
      </c>
      <c r="D596" s="64" t="s">
        <v>234</v>
      </c>
      <c r="E596" s="64"/>
      <c r="F596" s="66">
        <v>2420500</v>
      </c>
      <c r="G596" s="67">
        <v>2.4204999999999999E-3</v>
      </c>
      <c r="H596" s="68" t="s">
        <v>262</v>
      </c>
      <c r="I596" s="69"/>
      <c r="J596" s="65"/>
      <c r="K596" s="64" t="s">
        <v>12</v>
      </c>
      <c r="L596" s="64" t="s">
        <v>13</v>
      </c>
      <c r="M596" s="65"/>
    </row>
    <row r="597" spans="1:13">
      <c r="A597" s="70" t="s">
        <v>474</v>
      </c>
      <c r="B597" s="70" t="s">
        <v>242</v>
      </c>
      <c r="C597" s="71" t="s">
        <v>269</v>
      </c>
      <c r="D597" s="70" t="s">
        <v>234</v>
      </c>
      <c r="E597" s="70"/>
      <c r="F597" s="72">
        <v>1210600</v>
      </c>
      <c r="G597" s="73">
        <v>1.2106E-3</v>
      </c>
      <c r="H597" s="74" t="s">
        <v>262</v>
      </c>
      <c r="I597" s="75"/>
      <c r="J597" s="71"/>
      <c r="K597" s="70" t="s">
        <v>12</v>
      </c>
      <c r="L597" s="70" t="s">
        <v>13</v>
      </c>
      <c r="M597" s="71"/>
    </row>
    <row r="598" spans="1:13">
      <c r="A598" s="64" t="s">
        <v>474</v>
      </c>
      <c r="B598" s="64" t="s">
        <v>242</v>
      </c>
      <c r="C598" s="65" t="s">
        <v>269</v>
      </c>
      <c r="D598" s="64" t="s">
        <v>234</v>
      </c>
      <c r="E598" s="64"/>
      <c r="F598" s="66">
        <v>1140000</v>
      </c>
      <c r="G598" s="67">
        <v>1.14E-3</v>
      </c>
      <c r="H598" s="68" t="s">
        <v>262</v>
      </c>
      <c r="I598" s="69"/>
      <c r="J598" s="65"/>
      <c r="K598" s="64" t="s">
        <v>12</v>
      </c>
      <c r="L598" s="64" t="s">
        <v>13</v>
      </c>
      <c r="M598" s="65"/>
    </row>
    <row r="599" spans="1:13">
      <c r="A599" s="70" t="s">
        <v>474</v>
      </c>
      <c r="B599" s="70" t="s">
        <v>242</v>
      </c>
      <c r="C599" s="71" t="s">
        <v>269</v>
      </c>
      <c r="D599" s="70" t="s">
        <v>234</v>
      </c>
      <c r="E599" s="70"/>
      <c r="F599" s="72">
        <v>1136000</v>
      </c>
      <c r="G599" s="73">
        <v>1.1360000000000001E-3</v>
      </c>
      <c r="H599" s="74" t="s">
        <v>262</v>
      </c>
      <c r="I599" s="75"/>
      <c r="J599" s="71"/>
      <c r="K599" s="70" t="s">
        <v>12</v>
      </c>
      <c r="L599" s="70" t="s">
        <v>13</v>
      </c>
      <c r="M599" s="71"/>
    </row>
    <row r="600" spans="1:13">
      <c r="A600" s="64" t="s">
        <v>474</v>
      </c>
      <c r="B600" s="64" t="s">
        <v>242</v>
      </c>
      <c r="C600" s="65" t="s">
        <v>269</v>
      </c>
      <c r="D600" s="64" t="s">
        <v>234</v>
      </c>
      <c r="E600" s="64"/>
      <c r="F600" s="66">
        <v>1158000</v>
      </c>
      <c r="G600" s="67">
        <v>1.158E-3</v>
      </c>
      <c r="H600" s="68" t="s">
        <v>262</v>
      </c>
      <c r="I600" s="69"/>
      <c r="J600" s="65"/>
      <c r="K600" s="64" t="s">
        <v>12</v>
      </c>
      <c r="L600" s="64" t="s">
        <v>13</v>
      </c>
      <c r="M600" s="65"/>
    </row>
    <row r="601" spans="1:13">
      <c r="A601" s="70" t="s">
        <v>474</v>
      </c>
      <c r="B601" s="70" t="s">
        <v>242</v>
      </c>
      <c r="C601" s="71" t="s">
        <v>269</v>
      </c>
      <c r="D601" s="70" t="s">
        <v>234</v>
      </c>
      <c r="E601" s="70"/>
      <c r="F601" s="72">
        <v>1188000</v>
      </c>
      <c r="G601" s="73">
        <v>1.188E-3</v>
      </c>
      <c r="H601" s="74" t="s">
        <v>262</v>
      </c>
      <c r="I601" s="75"/>
      <c r="J601" s="71"/>
      <c r="K601" s="70" t="s">
        <v>12</v>
      </c>
      <c r="L601" s="70" t="s">
        <v>13</v>
      </c>
      <c r="M601" s="71"/>
    </row>
    <row r="602" spans="1:13">
      <c r="A602" s="64" t="s">
        <v>474</v>
      </c>
      <c r="B602" s="64" t="s">
        <v>242</v>
      </c>
      <c r="C602" s="65" t="s">
        <v>269</v>
      </c>
      <c r="D602" s="64" t="s">
        <v>234</v>
      </c>
      <c r="E602" s="64"/>
      <c r="F602" s="66">
        <v>1210000</v>
      </c>
      <c r="G602" s="67">
        <v>1.2099999999999999E-3</v>
      </c>
      <c r="H602" s="68" t="s">
        <v>262</v>
      </c>
      <c r="I602" s="69"/>
      <c r="J602" s="65"/>
      <c r="K602" s="64" t="s">
        <v>12</v>
      </c>
      <c r="L602" s="64" t="s">
        <v>13</v>
      </c>
      <c r="M602" s="65"/>
    </row>
    <row r="603" spans="1:13">
      <c r="A603" s="70" t="s">
        <v>474</v>
      </c>
      <c r="B603" s="70" t="s">
        <v>242</v>
      </c>
      <c r="C603" s="71" t="s">
        <v>269</v>
      </c>
      <c r="D603" s="70" t="s">
        <v>234</v>
      </c>
      <c r="E603" s="70"/>
      <c r="F603" s="72">
        <v>1216000</v>
      </c>
      <c r="G603" s="73">
        <v>1.2160000000000001E-3</v>
      </c>
      <c r="H603" s="74" t="s">
        <v>262</v>
      </c>
      <c r="I603" s="75"/>
      <c r="J603" s="71"/>
      <c r="K603" s="70" t="s">
        <v>12</v>
      </c>
      <c r="L603" s="70" t="s">
        <v>13</v>
      </c>
      <c r="M603" s="71"/>
    </row>
    <row r="604" spans="1:13">
      <c r="A604" s="64" t="s">
        <v>474</v>
      </c>
      <c r="B604" s="64" t="s">
        <v>242</v>
      </c>
      <c r="C604" s="65" t="s">
        <v>269</v>
      </c>
      <c r="D604" s="64" t="s">
        <v>234</v>
      </c>
      <c r="E604" s="64"/>
      <c r="F604" s="66">
        <v>1224000</v>
      </c>
      <c r="G604" s="67">
        <v>1.224E-3</v>
      </c>
      <c r="H604" s="68" t="s">
        <v>262</v>
      </c>
      <c r="I604" s="69"/>
      <c r="J604" s="65"/>
      <c r="K604" s="64" t="s">
        <v>12</v>
      </c>
      <c r="L604" s="64" t="s">
        <v>13</v>
      </c>
      <c r="M604" s="65"/>
    </row>
    <row r="605" spans="1:13">
      <c r="A605" s="70" t="s">
        <v>474</v>
      </c>
      <c r="B605" s="70" t="s">
        <v>242</v>
      </c>
      <c r="C605" s="71" t="s">
        <v>269</v>
      </c>
      <c r="D605" s="70" t="s">
        <v>234</v>
      </c>
      <c r="E605" s="70"/>
      <c r="F605" s="72">
        <v>1238000</v>
      </c>
      <c r="G605" s="73">
        <v>1.238E-3</v>
      </c>
      <c r="H605" s="74" t="s">
        <v>262</v>
      </c>
      <c r="I605" s="75"/>
      <c r="J605" s="71"/>
      <c r="K605" s="70" t="s">
        <v>12</v>
      </c>
      <c r="L605" s="70" t="s">
        <v>13</v>
      </c>
      <c r="M605" s="71"/>
    </row>
    <row r="606" spans="1:13" ht="22.5">
      <c r="A606" s="64" t="s">
        <v>1069</v>
      </c>
      <c r="B606" s="64" t="s">
        <v>242</v>
      </c>
      <c r="C606" s="65" t="s">
        <v>269</v>
      </c>
      <c r="D606" s="64" t="s">
        <v>237</v>
      </c>
      <c r="E606" s="64"/>
      <c r="F606" s="66">
        <v>10000</v>
      </c>
      <c r="G606" s="67">
        <v>1.0000000000000001E-5</v>
      </c>
      <c r="H606" s="68" t="s">
        <v>262</v>
      </c>
      <c r="I606" s="69"/>
      <c r="J606" s="65"/>
      <c r="K606" s="64" t="s">
        <v>12</v>
      </c>
      <c r="L606" s="64" t="s">
        <v>13</v>
      </c>
      <c r="M606" s="65"/>
    </row>
    <row r="607" spans="1:13">
      <c r="A607" s="70" t="s">
        <v>1036</v>
      </c>
      <c r="B607" s="70" t="s">
        <v>242</v>
      </c>
      <c r="C607" s="71" t="s">
        <v>269</v>
      </c>
      <c r="D607" s="70" t="s">
        <v>234</v>
      </c>
      <c r="E607" s="70"/>
      <c r="F607" s="72">
        <v>851000</v>
      </c>
      <c r="G607" s="73">
        <v>8.5099999999999998E-4</v>
      </c>
      <c r="H607" s="74" t="s">
        <v>262</v>
      </c>
      <c r="I607" s="75"/>
      <c r="J607" s="71"/>
      <c r="K607" s="70" t="s">
        <v>12</v>
      </c>
      <c r="L607" s="70" t="s">
        <v>13</v>
      </c>
      <c r="M607" s="71"/>
    </row>
    <row r="608" spans="1:13">
      <c r="A608" s="64" t="s">
        <v>1036</v>
      </c>
      <c r="B608" s="64" t="s">
        <v>242</v>
      </c>
      <c r="C608" s="65" t="s">
        <v>269</v>
      </c>
      <c r="D608" s="64" t="s">
        <v>234</v>
      </c>
      <c r="E608" s="64"/>
      <c r="F608" s="66">
        <v>587050</v>
      </c>
      <c r="G608" s="67">
        <v>5.8704999999999999E-4</v>
      </c>
      <c r="H608" s="68" t="s">
        <v>262</v>
      </c>
      <c r="I608" s="69"/>
      <c r="J608" s="65"/>
      <c r="K608" s="64" t="s">
        <v>12</v>
      </c>
      <c r="L608" s="64" t="s">
        <v>13</v>
      </c>
      <c r="M608" s="65"/>
    </row>
    <row r="609" spans="1:13">
      <c r="A609" s="70" t="s">
        <v>1036</v>
      </c>
      <c r="B609" s="70" t="s">
        <v>242</v>
      </c>
      <c r="C609" s="71" t="s">
        <v>269</v>
      </c>
      <c r="D609" s="70" t="s">
        <v>234</v>
      </c>
      <c r="E609" s="70"/>
      <c r="F609" s="72">
        <v>838550</v>
      </c>
      <c r="G609" s="73">
        <v>8.3854999999999997E-4</v>
      </c>
      <c r="H609" s="74" t="s">
        <v>262</v>
      </c>
      <c r="I609" s="75"/>
      <c r="J609" s="71"/>
      <c r="K609" s="70" t="s">
        <v>12</v>
      </c>
      <c r="L609" s="70" t="s">
        <v>13</v>
      </c>
      <c r="M609" s="71"/>
    </row>
    <row r="610" spans="1:13">
      <c r="A610" s="64" t="s">
        <v>1036</v>
      </c>
      <c r="B610" s="64" t="s">
        <v>242</v>
      </c>
      <c r="C610" s="65" t="s">
        <v>269</v>
      </c>
      <c r="D610" s="64" t="s">
        <v>234</v>
      </c>
      <c r="E610" s="64"/>
      <c r="F610" s="66">
        <v>838550</v>
      </c>
      <c r="G610" s="67">
        <v>8.3854999999999997E-4</v>
      </c>
      <c r="H610" s="68" t="s">
        <v>262</v>
      </c>
      <c r="I610" s="69"/>
      <c r="J610" s="65"/>
      <c r="K610" s="64" t="s">
        <v>12</v>
      </c>
      <c r="L610" s="64" t="s">
        <v>13</v>
      </c>
      <c r="M610" s="65"/>
    </row>
    <row r="611" spans="1:13">
      <c r="A611" s="70" t="s">
        <v>1036</v>
      </c>
      <c r="B611" s="70" t="s">
        <v>242</v>
      </c>
      <c r="C611" s="71" t="s">
        <v>269</v>
      </c>
      <c r="D611" s="70" t="s">
        <v>234</v>
      </c>
      <c r="E611" s="70"/>
      <c r="F611" s="72">
        <v>896850</v>
      </c>
      <c r="G611" s="73">
        <v>8.9685000000000003E-4</v>
      </c>
      <c r="H611" s="74" t="s">
        <v>262</v>
      </c>
      <c r="I611" s="75"/>
      <c r="J611" s="71"/>
      <c r="K611" s="70" t="s">
        <v>12</v>
      </c>
      <c r="L611" s="70" t="s">
        <v>13</v>
      </c>
      <c r="M611" s="71"/>
    </row>
    <row r="612" spans="1:13">
      <c r="A612" s="64" t="s">
        <v>1036</v>
      </c>
      <c r="B612" s="64" t="s">
        <v>242</v>
      </c>
      <c r="C612" s="65" t="s">
        <v>269</v>
      </c>
      <c r="D612" s="64" t="s">
        <v>234</v>
      </c>
      <c r="E612" s="64"/>
      <c r="F612" s="66">
        <v>1099400</v>
      </c>
      <c r="G612" s="67">
        <v>1.0993999999999999E-3</v>
      </c>
      <c r="H612" s="68" t="s">
        <v>262</v>
      </c>
      <c r="I612" s="69"/>
      <c r="J612" s="65"/>
      <c r="K612" s="64" t="s">
        <v>12</v>
      </c>
      <c r="L612" s="64" t="s">
        <v>13</v>
      </c>
      <c r="M612" s="65"/>
    </row>
    <row r="613" spans="1:13">
      <c r="A613" s="70" t="s">
        <v>1036</v>
      </c>
      <c r="B613" s="70" t="s">
        <v>242</v>
      </c>
      <c r="C613" s="71" t="s">
        <v>269</v>
      </c>
      <c r="D613" s="70" t="s">
        <v>234</v>
      </c>
      <c r="E613" s="70"/>
      <c r="F613" s="72">
        <v>782500</v>
      </c>
      <c r="G613" s="73">
        <v>7.8249999999999999E-4</v>
      </c>
      <c r="H613" s="74" t="s">
        <v>262</v>
      </c>
      <c r="I613" s="75"/>
      <c r="J613" s="71"/>
      <c r="K613" s="70" t="s">
        <v>12</v>
      </c>
      <c r="L613" s="70" t="s">
        <v>13</v>
      </c>
      <c r="M613" s="71"/>
    </row>
    <row r="614" spans="1:13">
      <c r="A614" s="64" t="s">
        <v>1036</v>
      </c>
      <c r="B614" s="64" t="s">
        <v>242</v>
      </c>
      <c r="C614" s="65" t="s">
        <v>269</v>
      </c>
      <c r="D614" s="64" t="s">
        <v>234</v>
      </c>
      <c r="E614" s="64"/>
      <c r="F614" s="66">
        <v>732000</v>
      </c>
      <c r="G614" s="67">
        <v>7.3200000000000001E-4</v>
      </c>
      <c r="H614" s="68" t="s">
        <v>262</v>
      </c>
      <c r="I614" s="69"/>
      <c r="J614" s="65"/>
      <c r="K614" s="64" t="s">
        <v>12</v>
      </c>
      <c r="L614" s="64" t="s">
        <v>13</v>
      </c>
      <c r="M614" s="65"/>
    </row>
    <row r="615" spans="1:13">
      <c r="A615" s="70" t="s">
        <v>1036</v>
      </c>
      <c r="B615" s="70" t="s">
        <v>242</v>
      </c>
      <c r="C615" s="71" t="s">
        <v>269</v>
      </c>
      <c r="D615" s="70" t="s">
        <v>234</v>
      </c>
      <c r="E615" s="70"/>
      <c r="F615" s="72">
        <v>790500</v>
      </c>
      <c r="G615" s="73">
        <v>7.9049999999999997E-4</v>
      </c>
      <c r="H615" s="74" t="s">
        <v>262</v>
      </c>
      <c r="I615" s="75"/>
      <c r="J615" s="71"/>
      <c r="K615" s="70" t="s">
        <v>12</v>
      </c>
      <c r="L615" s="70" t="s">
        <v>13</v>
      </c>
      <c r="M615" s="71"/>
    </row>
    <row r="616" spans="1:13">
      <c r="A616" s="64" t="s">
        <v>1036</v>
      </c>
      <c r="B616" s="64" t="s">
        <v>242</v>
      </c>
      <c r="C616" s="65" t="s">
        <v>269</v>
      </c>
      <c r="D616" s="64" t="s">
        <v>234</v>
      </c>
      <c r="E616" s="64"/>
      <c r="F616" s="66">
        <v>829000</v>
      </c>
      <c r="G616" s="67">
        <v>8.2899999999999998E-4</v>
      </c>
      <c r="H616" s="68" t="s">
        <v>262</v>
      </c>
      <c r="I616" s="69"/>
      <c r="J616" s="65"/>
      <c r="K616" s="64" t="s">
        <v>12</v>
      </c>
      <c r="L616" s="64" t="s">
        <v>13</v>
      </c>
      <c r="M616" s="65"/>
    </row>
    <row r="617" spans="1:13" ht="22.5">
      <c r="A617" s="70" t="s">
        <v>811</v>
      </c>
      <c r="B617" s="70" t="s">
        <v>242</v>
      </c>
      <c r="C617" s="71" t="s">
        <v>269</v>
      </c>
      <c r="D617" s="70" t="s">
        <v>237</v>
      </c>
      <c r="E617" s="70"/>
      <c r="F617" s="72">
        <v>36000000</v>
      </c>
      <c r="G617" s="73">
        <f>+F617/1000000000</f>
        <v>3.5999999999999997E-2</v>
      </c>
      <c r="H617" s="74" t="s">
        <v>262</v>
      </c>
      <c r="I617" s="75"/>
      <c r="J617" s="71"/>
      <c r="K617" s="70" t="s">
        <v>12</v>
      </c>
      <c r="L617" s="70" t="s">
        <v>13</v>
      </c>
      <c r="M617" s="71"/>
    </row>
    <row r="618" spans="1:13">
      <c r="A618" s="64" t="s">
        <v>811</v>
      </c>
      <c r="B618" s="64" t="s">
        <v>242</v>
      </c>
      <c r="C618" s="65" t="s">
        <v>269</v>
      </c>
      <c r="D618" s="64" t="s">
        <v>234</v>
      </c>
      <c r="E618" s="64"/>
      <c r="F618" s="66">
        <v>59925715</v>
      </c>
      <c r="G618" s="67">
        <f>+F618/1000000000</f>
        <v>5.9925714999999997E-2</v>
      </c>
      <c r="H618" s="68" t="s">
        <v>262</v>
      </c>
      <c r="I618" s="69"/>
      <c r="J618" s="65"/>
      <c r="K618" s="64" t="s">
        <v>12</v>
      </c>
      <c r="L618" s="64" t="s">
        <v>13</v>
      </c>
      <c r="M618" s="65"/>
    </row>
    <row r="619" spans="1:13">
      <c r="A619" s="70" t="s">
        <v>849</v>
      </c>
      <c r="B619" s="70" t="s">
        <v>242</v>
      </c>
      <c r="C619" s="71" t="s">
        <v>269</v>
      </c>
      <c r="D619" s="70" t="s">
        <v>232</v>
      </c>
      <c r="E619" s="70"/>
      <c r="F619" s="72">
        <v>4432975</v>
      </c>
      <c r="G619" s="73">
        <f>+F619/1000000000</f>
        <v>4.4329749999999996E-3</v>
      </c>
      <c r="H619" s="74" t="s">
        <v>262</v>
      </c>
      <c r="I619" s="75"/>
      <c r="J619" s="71"/>
      <c r="K619" s="70" t="s">
        <v>12</v>
      </c>
      <c r="L619" s="70" t="s">
        <v>12</v>
      </c>
      <c r="M619" s="71" t="s">
        <v>1332</v>
      </c>
    </row>
    <row r="620" spans="1:13">
      <c r="A620" s="64" t="s">
        <v>849</v>
      </c>
      <c r="B620" s="64" t="s">
        <v>242</v>
      </c>
      <c r="C620" s="65" t="s">
        <v>269</v>
      </c>
      <c r="D620" s="64" t="s">
        <v>232</v>
      </c>
      <c r="E620" s="64"/>
      <c r="F620" s="66">
        <v>314175</v>
      </c>
      <c r="G620" s="67">
        <f t="shared" ref="G620:G639" si="6">+F620/1000000000</f>
        <v>3.1417499999999998E-4</v>
      </c>
      <c r="H620" s="68" t="s">
        <v>262</v>
      </c>
      <c r="I620" s="69"/>
      <c r="J620" s="65"/>
      <c r="K620" s="64" t="s">
        <v>12</v>
      </c>
      <c r="L620" s="64" t="s">
        <v>12</v>
      </c>
      <c r="M620" s="65" t="s">
        <v>1333</v>
      </c>
    </row>
    <row r="621" spans="1:13">
      <c r="A621" s="70" t="s">
        <v>849</v>
      </c>
      <c r="B621" s="70" t="s">
        <v>242</v>
      </c>
      <c r="C621" s="71" t="s">
        <v>269</v>
      </c>
      <c r="D621" s="70" t="s">
        <v>232</v>
      </c>
      <c r="E621" s="70"/>
      <c r="F621" s="72">
        <v>6516450</v>
      </c>
      <c r="G621" s="73">
        <f t="shared" si="6"/>
        <v>6.51645E-3</v>
      </c>
      <c r="H621" s="74" t="s">
        <v>262</v>
      </c>
      <c r="I621" s="75"/>
      <c r="J621" s="71"/>
      <c r="K621" s="70" t="s">
        <v>12</v>
      </c>
      <c r="L621" s="70" t="s">
        <v>12</v>
      </c>
      <c r="M621" s="71" t="s">
        <v>1329</v>
      </c>
    </row>
    <row r="622" spans="1:13">
      <c r="A622" s="64" t="s">
        <v>849</v>
      </c>
      <c r="B622" s="64" t="s">
        <v>242</v>
      </c>
      <c r="C622" s="65" t="s">
        <v>269</v>
      </c>
      <c r="D622" s="64" t="s">
        <v>232</v>
      </c>
      <c r="E622" s="64"/>
      <c r="F622" s="66">
        <v>11569725</v>
      </c>
      <c r="G622" s="67">
        <f t="shared" si="6"/>
        <v>1.1569724999999999E-2</v>
      </c>
      <c r="H622" s="68" t="s">
        <v>262</v>
      </c>
      <c r="I622" s="69"/>
      <c r="J622" s="65"/>
      <c r="K622" s="64" t="s">
        <v>12</v>
      </c>
      <c r="L622" s="64" t="s">
        <v>12</v>
      </c>
      <c r="M622" s="65" t="s">
        <v>1334</v>
      </c>
    </row>
    <row r="623" spans="1:13">
      <c r="A623" s="70" t="s">
        <v>849</v>
      </c>
      <c r="B623" s="70" t="s">
        <v>242</v>
      </c>
      <c r="C623" s="71" t="s">
        <v>269</v>
      </c>
      <c r="D623" s="70" t="s">
        <v>234</v>
      </c>
      <c r="E623" s="70"/>
      <c r="F623" s="72">
        <v>92632640</v>
      </c>
      <c r="G623" s="73">
        <f t="shared" si="6"/>
        <v>9.2632640000000002E-2</v>
      </c>
      <c r="H623" s="74" t="s">
        <v>262</v>
      </c>
      <c r="I623" s="75"/>
      <c r="J623" s="71"/>
      <c r="K623" s="70" t="s">
        <v>12</v>
      </c>
      <c r="L623" s="70" t="s">
        <v>13</v>
      </c>
      <c r="M623" s="71"/>
    </row>
    <row r="624" spans="1:13">
      <c r="A624" s="64" t="s">
        <v>24</v>
      </c>
      <c r="B624" s="64" t="s">
        <v>242</v>
      </c>
      <c r="C624" s="65" t="s">
        <v>269</v>
      </c>
      <c r="D624" s="64" t="s">
        <v>232</v>
      </c>
      <c r="E624" s="64"/>
      <c r="F624" s="66">
        <v>40681983</v>
      </c>
      <c r="G624" s="67">
        <f t="shared" si="6"/>
        <v>4.0681982999999998E-2</v>
      </c>
      <c r="H624" s="68" t="s">
        <v>262</v>
      </c>
      <c r="I624" s="69"/>
      <c r="J624" s="65"/>
      <c r="K624" s="64" t="s">
        <v>12</v>
      </c>
      <c r="L624" s="64" t="s">
        <v>13</v>
      </c>
      <c r="M624" s="65"/>
    </row>
    <row r="625" spans="1:13">
      <c r="A625" s="70" t="s">
        <v>24</v>
      </c>
      <c r="B625" s="70" t="s">
        <v>242</v>
      </c>
      <c r="C625" s="71" t="s">
        <v>269</v>
      </c>
      <c r="D625" s="70" t="s">
        <v>234</v>
      </c>
      <c r="E625" s="70"/>
      <c r="F625" s="72">
        <v>34177451</v>
      </c>
      <c r="G625" s="73">
        <f t="shared" si="6"/>
        <v>3.4177450999999998E-2</v>
      </c>
      <c r="H625" s="74" t="s">
        <v>262</v>
      </c>
      <c r="I625" s="75"/>
      <c r="J625" s="71"/>
      <c r="K625" s="70" t="s">
        <v>12</v>
      </c>
      <c r="L625" s="70" t="s">
        <v>13</v>
      </c>
      <c r="M625" s="71"/>
    </row>
    <row r="626" spans="1:13">
      <c r="A626" s="64" t="s">
        <v>894</v>
      </c>
      <c r="B626" s="64" t="s">
        <v>242</v>
      </c>
      <c r="C626" s="65" t="s">
        <v>269</v>
      </c>
      <c r="D626" s="64" t="s">
        <v>233</v>
      </c>
      <c r="E626" s="64"/>
      <c r="F626" s="66">
        <v>6136690</v>
      </c>
      <c r="G626" s="67">
        <f t="shared" si="6"/>
        <v>6.1366900000000002E-3</v>
      </c>
      <c r="H626" s="68" t="s">
        <v>262</v>
      </c>
      <c r="I626" s="69"/>
      <c r="J626" s="65"/>
      <c r="K626" s="64" t="s">
        <v>13</v>
      </c>
      <c r="L626" s="64" t="s">
        <v>13</v>
      </c>
      <c r="M626" s="65"/>
    </row>
    <row r="627" spans="1:13">
      <c r="A627" s="70" t="s">
        <v>894</v>
      </c>
      <c r="B627" s="70" t="s">
        <v>242</v>
      </c>
      <c r="C627" s="71" t="s">
        <v>269</v>
      </c>
      <c r="D627" s="70" t="s">
        <v>231</v>
      </c>
      <c r="E627" s="70"/>
      <c r="F627" s="72">
        <v>9205072</v>
      </c>
      <c r="G627" s="73">
        <f t="shared" si="6"/>
        <v>9.2050719999999999E-3</v>
      </c>
      <c r="H627" s="74" t="s">
        <v>262</v>
      </c>
      <c r="I627" s="75"/>
      <c r="J627" s="71"/>
      <c r="K627" s="70" t="s">
        <v>13</v>
      </c>
      <c r="L627" s="70" t="s">
        <v>13</v>
      </c>
      <c r="M627" s="71"/>
    </row>
    <row r="628" spans="1:13">
      <c r="A628" s="64" t="s">
        <v>1137</v>
      </c>
      <c r="B628" s="64" t="s">
        <v>242</v>
      </c>
      <c r="C628" s="65" t="s">
        <v>269</v>
      </c>
      <c r="D628" s="64" t="s">
        <v>233</v>
      </c>
      <c r="E628" s="64"/>
      <c r="F628" s="66">
        <v>235855</v>
      </c>
      <c r="G628" s="67">
        <f t="shared" si="6"/>
        <v>2.3585500000000001E-4</v>
      </c>
      <c r="H628" s="68" t="s">
        <v>262</v>
      </c>
      <c r="I628" s="69"/>
      <c r="J628" s="65"/>
      <c r="K628" s="64" t="s">
        <v>13</v>
      </c>
      <c r="L628" s="64" t="s">
        <v>13</v>
      </c>
      <c r="M628" s="65"/>
    </row>
    <row r="629" spans="1:13">
      <c r="A629" s="70" t="s">
        <v>1137</v>
      </c>
      <c r="B629" s="70" t="s">
        <v>242</v>
      </c>
      <c r="C629" s="71" t="s">
        <v>269</v>
      </c>
      <c r="D629" s="70" t="s">
        <v>231</v>
      </c>
      <c r="E629" s="70"/>
      <c r="F629" s="72">
        <v>353787</v>
      </c>
      <c r="G629" s="73">
        <f t="shared" si="6"/>
        <v>3.5378699999999999E-4</v>
      </c>
      <c r="H629" s="74" t="s">
        <v>262</v>
      </c>
      <c r="I629" s="75"/>
      <c r="J629" s="71"/>
      <c r="K629" s="70" t="s">
        <v>13</v>
      </c>
      <c r="L629" s="70" t="s">
        <v>13</v>
      </c>
      <c r="M629" s="71"/>
    </row>
    <row r="630" spans="1:13">
      <c r="A630" s="64" t="s">
        <v>4238</v>
      </c>
      <c r="B630" s="64" t="s">
        <v>240</v>
      </c>
      <c r="C630" s="65" t="s">
        <v>269</v>
      </c>
      <c r="D630" s="64" t="s">
        <v>232</v>
      </c>
      <c r="E630" s="64"/>
      <c r="F630" s="66">
        <v>46050000</v>
      </c>
      <c r="G630" s="67">
        <f t="shared" si="6"/>
        <v>4.6050000000000001E-2</v>
      </c>
      <c r="H630" s="68" t="s">
        <v>262</v>
      </c>
      <c r="I630" s="69"/>
      <c r="J630" s="65"/>
      <c r="K630" s="64" t="s">
        <v>12</v>
      </c>
      <c r="L630" s="64" t="s">
        <v>12</v>
      </c>
      <c r="M630" s="65" t="s">
        <v>138</v>
      </c>
    </row>
    <row r="631" spans="1:13">
      <c r="A631" s="70" t="s">
        <v>4238</v>
      </c>
      <c r="B631" s="70" t="s">
        <v>240</v>
      </c>
      <c r="C631" s="71" t="s">
        <v>269</v>
      </c>
      <c r="D631" s="70" t="s">
        <v>224</v>
      </c>
      <c r="E631" s="70"/>
      <c r="F631" s="72">
        <v>44654224</v>
      </c>
      <c r="G631" s="73">
        <f t="shared" si="6"/>
        <v>4.4654223999999999E-2</v>
      </c>
      <c r="H631" s="74" t="s">
        <v>262</v>
      </c>
      <c r="I631" s="75"/>
      <c r="J631" s="71"/>
      <c r="K631" s="70" t="s">
        <v>13</v>
      </c>
      <c r="L631" s="70" t="s">
        <v>13</v>
      </c>
      <c r="M631" s="71"/>
    </row>
    <row r="632" spans="1:13">
      <c r="A632" s="64" t="s">
        <v>4238</v>
      </c>
      <c r="B632" s="64" t="s">
        <v>240</v>
      </c>
      <c r="C632" s="65" t="s">
        <v>269</v>
      </c>
      <c r="D632" s="64" t="s">
        <v>233</v>
      </c>
      <c r="E632" s="64"/>
      <c r="F632" s="66">
        <v>3023286</v>
      </c>
      <c r="G632" s="67">
        <f t="shared" si="6"/>
        <v>3.023286E-3</v>
      </c>
      <c r="H632" s="68" t="s">
        <v>262</v>
      </c>
      <c r="I632" s="69"/>
      <c r="J632" s="65"/>
      <c r="K632" s="64" t="s">
        <v>13</v>
      </c>
      <c r="L632" s="64" t="s">
        <v>13</v>
      </c>
      <c r="M632" s="65"/>
    </row>
    <row r="633" spans="1:13">
      <c r="A633" s="70" t="s">
        <v>4238</v>
      </c>
      <c r="B633" s="70" t="s">
        <v>240</v>
      </c>
      <c r="C633" s="71" t="s">
        <v>269</v>
      </c>
      <c r="D633" s="70" t="s">
        <v>231</v>
      </c>
      <c r="E633" s="70"/>
      <c r="F633" s="72">
        <v>4857052</v>
      </c>
      <c r="G633" s="73">
        <f t="shared" si="6"/>
        <v>4.8570519999999997E-3</v>
      </c>
      <c r="H633" s="74" t="s">
        <v>262</v>
      </c>
      <c r="I633" s="75"/>
      <c r="J633" s="71"/>
      <c r="K633" s="70" t="s">
        <v>13</v>
      </c>
      <c r="L633" s="70" t="s">
        <v>13</v>
      </c>
      <c r="M633" s="71"/>
    </row>
    <row r="634" spans="1:13">
      <c r="A634" s="64" t="s">
        <v>140</v>
      </c>
      <c r="B634" s="64" t="s">
        <v>240</v>
      </c>
      <c r="C634" s="65" t="s">
        <v>269</v>
      </c>
      <c r="D634" s="64" t="s">
        <v>224</v>
      </c>
      <c r="E634" s="64"/>
      <c r="F634" s="66">
        <v>16851729</v>
      </c>
      <c r="G634" s="67">
        <f t="shared" si="6"/>
        <v>1.6851728999999999E-2</v>
      </c>
      <c r="H634" s="68" t="s">
        <v>262</v>
      </c>
      <c r="I634" s="69"/>
      <c r="J634" s="65"/>
      <c r="K634" s="64" t="s">
        <v>13</v>
      </c>
      <c r="L634" s="64" t="s">
        <v>13</v>
      </c>
      <c r="M634" s="65"/>
    </row>
    <row r="635" spans="1:13">
      <c r="A635" s="70" t="s">
        <v>22</v>
      </c>
      <c r="B635" s="70" t="s">
        <v>240</v>
      </c>
      <c r="C635" s="71" t="s">
        <v>269</v>
      </c>
      <c r="D635" s="70" t="s">
        <v>233</v>
      </c>
      <c r="E635" s="70"/>
      <c r="F635" s="72">
        <v>146640</v>
      </c>
      <c r="G635" s="73">
        <f t="shared" si="6"/>
        <v>1.4663999999999999E-4</v>
      </c>
      <c r="H635" s="74" t="s">
        <v>262</v>
      </c>
      <c r="I635" s="75"/>
      <c r="J635" s="71"/>
      <c r="K635" s="70" t="s">
        <v>13</v>
      </c>
      <c r="L635" s="70" t="s">
        <v>13</v>
      </c>
      <c r="M635" s="71"/>
    </row>
    <row r="636" spans="1:13">
      <c r="A636" s="64" t="s">
        <v>22</v>
      </c>
      <c r="B636" s="64" t="s">
        <v>240</v>
      </c>
      <c r="C636" s="65" t="s">
        <v>269</v>
      </c>
      <c r="D636" s="64" t="s">
        <v>231</v>
      </c>
      <c r="E636" s="64"/>
      <c r="F636" s="66">
        <v>228203</v>
      </c>
      <c r="G636" s="67">
        <f t="shared" si="6"/>
        <v>2.2820300000000001E-4</v>
      </c>
      <c r="H636" s="68" t="s">
        <v>262</v>
      </c>
      <c r="I636" s="69"/>
      <c r="J636" s="65"/>
      <c r="K636" s="64" t="s">
        <v>13</v>
      </c>
      <c r="L636" s="64" t="s">
        <v>13</v>
      </c>
      <c r="M636" s="65"/>
    </row>
    <row r="637" spans="1:13">
      <c r="A637" s="70" t="s">
        <v>22</v>
      </c>
      <c r="B637" s="70" t="s">
        <v>240</v>
      </c>
      <c r="C637" s="71" t="s">
        <v>269</v>
      </c>
      <c r="D637" s="70" t="s">
        <v>227</v>
      </c>
      <c r="E637" s="70"/>
      <c r="F637" s="72">
        <v>229325</v>
      </c>
      <c r="G637" s="73">
        <f t="shared" si="6"/>
        <v>2.29325E-4</v>
      </c>
      <c r="H637" s="74" t="s">
        <v>262</v>
      </c>
      <c r="I637" s="75"/>
      <c r="J637" s="71"/>
      <c r="K637" s="70" t="s">
        <v>13</v>
      </c>
      <c r="L637" s="70" t="s">
        <v>13</v>
      </c>
      <c r="M637" s="71"/>
    </row>
    <row r="638" spans="1:13">
      <c r="A638" s="64" t="s">
        <v>4241</v>
      </c>
      <c r="B638" s="64" t="s">
        <v>240</v>
      </c>
      <c r="C638" s="65" t="s">
        <v>269</v>
      </c>
      <c r="D638" s="64" t="s">
        <v>231</v>
      </c>
      <c r="E638" s="64"/>
      <c r="F638" s="66">
        <v>30472</v>
      </c>
      <c r="G638" s="67">
        <f t="shared" si="6"/>
        <v>3.0471999999999999E-5</v>
      </c>
      <c r="H638" s="68" t="s">
        <v>262</v>
      </c>
      <c r="I638" s="69"/>
      <c r="J638" s="65"/>
      <c r="K638" s="64" t="s">
        <v>13</v>
      </c>
      <c r="L638" s="64" t="s">
        <v>13</v>
      </c>
      <c r="M638" s="65"/>
    </row>
    <row r="639" spans="1:13">
      <c r="A639" s="70" t="s">
        <v>4241</v>
      </c>
      <c r="B639" s="70" t="s">
        <v>240</v>
      </c>
      <c r="C639" s="71" t="s">
        <v>269</v>
      </c>
      <c r="D639" s="70" t="s">
        <v>227</v>
      </c>
      <c r="E639" s="70"/>
      <c r="F639" s="72">
        <v>45708</v>
      </c>
      <c r="G639" s="73">
        <f t="shared" si="6"/>
        <v>4.5707999999999997E-5</v>
      </c>
      <c r="H639" s="74" t="s">
        <v>262</v>
      </c>
      <c r="I639" s="75"/>
      <c r="J639" s="71"/>
      <c r="K639" s="70" t="s">
        <v>13</v>
      </c>
      <c r="L639" s="70" t="s">
        <v>13</v>
      </c>
      <c r="M639" s="7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H61"/>
  <sheetViews>
    <sheetView zoomScale="70" zoomScaleNormal="70" workbookViewId="0">
      <selection activeCell="F63" sqref="F63"/>
    </sheetView>
  </sheetViews>
  <sheetFormatPr baseColWidth="10" defaultColWidth="11.42578125" defaultRowHeight="12"/>
  <cols>
    <col min="1" max="1" width="3.7109375" style="1042" customWidth="1"/>
    <col min="2" max="2" width="40.42578125" style="1042" customWidth="1"/>
    <col min="3" max="3" width="18.42578125" style="1042" customWidth="1"/>
    <col min="4" max="4" width="17.85546875" style="1042" bestFit="1" customWidth="1"/>
    <col min="5" max="5" width="21.28515625" style="1042" bestFit="1" customWidth="1"/>
    <col min="6" max="6" width="19.28515625" style="1042" bestFit="1" customWidth="1"/>
    <col min="7" max="7" width="19.140625" style="1042" bestFit="1" customWidth="1"/>
    <col min="8" max="8" width="54.42578125" style="1042" customWidth="1"/>
    <col min="9" max="16384" width="11.42578125" style="1042"/>
  </cols>
  <sheetData>
    <row r="2" spans="2:8">
      <c r="B2" s="1042" t="s">
        <v>4370</v>
      </c>
    </row>
    <row r="4" spans="2:8" ht="14.65" customHeight="1">
      <c r="B4" s="1041" t="s">
        <v>4371</v>
      </c>
    </row>
    <row r="5" spans="2:8" ht="64.5" thickBot="1">
      <c r="B5" s="1043" t="s">
        <v>4372</v>
      </c>
      <c r="C5" s="1043" t="s">
        <v>4373</v>
      </c>
      <c r="D5" s="1043" t="s">
        <v>4374</v>
      </c>
      <c r="E5" s="1043" t="s">
        <v>4375</v>
      </c>
      <c r="F5" s="1043" t="s">
        <v>4376</v>
      </c>
      <c r="G5" s="1043" t="s">
        <v>4377</v>
      </c>
      <c r="H5" s="1043" t="s">
        <v>807</v>
      </c>
    </row>
    <row r="6" spans="2:8" ht="13.5" thickTop="1">
      <c r="B6" s="1044" t="s">
        <v>240</v>
      </c>
      <c r="C6" s="1045">
        <f>SUM(C7:C14)</f>
        <v>274962566879</v>
      </c>
      <c r="D6" s="1045">
        <f>SUM(D7:D14)</f>
        <v>275830490472</v>
      </c>
      <c r="E6" s="1045">
        <f>SUM(E7:E14)</f>
        <v>-867923593</v>
      </c>
      <c r="F6" s="1045">
        <f>SUM(F7:F14)</f>
        <v>277235023932</v>
      </c>
      <c r="G6" s="1045">
        <f>SUM(G7:G14)</f>
        <v>-2272457053</v>
      </c>
      <c r="H6" s="1044"/>
    </row>
    <row r="7" spans="2:8" ht="36">
      <c r="B7" s="1046" t="s">
        <v>11</v>
      </c>
      <c r="C7" s="1047">
        <v>13130646339</v>
      </c>
      <c r="D7" s="1047">
        <v>13113427023</v>
      </c>
      <c r="E7" s="1047">
        <f>+C7-D7</f>
        <v>17219316</v>
      </c>
      <c r="F7" s="1047">
        <v>13179947579</v>
      </c>
      <c r="G7" s="1047">
        <f>+C7-F7</f>
        <v>-49301240</v>
      </c>
      <c r="H7" s="1048" t="s">
        <v>4378</v>
      </c>
    </row>
    <row r="8" spans="2:8">
      <c r="B8" s="1049" t="s">
        <v>17</v>
      </c>
      <c r="C8" s="1050">
        <v>123821181611</v>
      </c>
      <c r="D8" s="1050">
        <v>123821181611</v>
      </c>
      <c r="E8" s="1050">
        <f t="shared" ref="E8:E22" si="0">+C8-D8</f>
        <v>0</v>
      </c>
      <c r="F8" s="1050">
        <v>123821181611</v>
      </c>
      <c r="G8" s="1050">
        <f t="shared" ref="G8:G24" si="1">+C8-F8</f>
        <v>0</v>
      </c>
      <c r="H8" s="1051" t="s">
        <v>4379</v>
      </c>
    </row>
    <row r="9" spans="2:8" ht="36">
      <c r="B9" s="1046" t="s">
        <v>15</v>
      </c>
      <c r="C9" s="1047">
        <v>70303453457</v>
      </c>
      <c r="D9" s="1047">
        <v>70303453457</v>
      </c>
      <c r="E9" s="1047">
        <f t="shared" si="0"/>
        <v>0</v>
      </c>
      <c r="F9" s="1047">
        <v>71639402698</v>
      </c>
      <c r="G9" s="1047">
        <f t="shared" si="1"/>
        <v>-1335949241</v>
      </c>
      <c r="H9" s="1048" t="s">
        <v>4378</v>
      </c>
    </row>
    <row r="10" spans="2:8" ht="36">
      <c r="B10" s="1049" t="s">
        <v>14</v>
      </c>
      <c r="C10" s="1050">
        <v>45183787989</v>
      </c>
      <c r="D10" s="1050">
        <v>46068930898</v>
      </c>
      <c r="E10" s="1050">
        <f t="shared" si="0"/>
        <v>-885142909</v>
      </c>
      <c r="F10" s="1050">
        <v>46145666909</v>
      </c>
      <c r="G10" s="1050">
        <f t="shared" si="1"/>
        <v>-961878920</v>
      </c>
      <c r="H10" s="1051" t="s">
        <v>4378</v>
      </c>
    </row>
    <row r="11" spans="2:8" ht="36">
      <c r="B11" s="1046" t="s">
        <v>16</v>
      </c>
      <c r="C11" s="1047">
        <v>6333180472</v>
      </c>
      <c r="D11" s="1047">
        <v>6333180472</v>
      </c>
      <c r="E11" s="1047">
        <f t="shared" si="0"/>
        <v>0</v>
      </c>
      <c r="F11" s="1047">
        <v>6231444461</v>
      </c>
      <c r="G11" s="1047">
        <f t="shared" si="1"/>
        <v>101736011</v>
      </c>
      <c r="H11" s="1048" t="s">
        <v>4378</v>
      </c>
    </row>
    <row r="12" spans="2:8" ht="36">
      <c r="B12" s="1049" t="s">
        <v>18</v>
      </c>
      <c r="C12" s="1050">
        <v>621376613</v>
      </c>
      <c r="D12" s="1050">
        <v>621376613</v>
      </c>
      <c r="E12" s="1050">
        <f t="shared" si="0"/>
        <v>0</v>
      </c>
      <c r="F12" s="1050">
        <v>648440276</v>
      </c>
      <c r="G12" s="1050">
        <f t="shared" si="1"/>
        <v>-27063663</v>
      </c>
      <c r="H12" s="1051" t="s">
        <v>4378</v>
      </c>
    </row>
    <row r="13" spans="2:8">
      <c r="B13" s="1046" t="s">
        <v>892</v>
      </c>
      <c r="C13" s="1047">
        <v>83864581</v>
      </c>
      <c r="D13" s="1047">
        <v>83864581</v>
      </c>
      <c r="E13" s="1047">
        <f t="shared" si="0"/>
        <v>0</v>
      </c>
      <c r="F13" s="1047">
        <v>83864581</v>
      </c>
      <c r="G13" s="1047">
        <f t="shared" si="1"/>
        <v>0</v>
      </c>
      <c r="H13" s="1048" t="s">
        <v>4379</v>
      </c>
    </row>
    <row r="14" spans="2:8">
      <c r="B14" s="1049" t="s">
        <v>21</v>
      </c>
      <c r="C14" s="1050">
        <v>15485075817</v>
      </c>
      <c r="D14" s="1050">
        <v>15485075817</v>
      </c>
      <c r="E14" s="1050">
        <f t="shared" si="0"/>
        <v>0</v>
      </c>
      <c r="F14" s="1050">
        <v>15485075817</v>
      </c>
      <c r="G14" s="1050">
        <f t="shared" si="1"/>
        <v>0</v>
      </c>
      <c r="H14" s="1051" t="s">
        <v>4379</v>
      </c>
    </row>
    <row r="15" spans="2:8" ht="12.75">
      <c r="B15" s="1044" t="s">
        <v>4380</v>
      </c>
      <c r="C15" s="1045">
        <f>+C16+C17</f>
        <v>170785149</v>
      </c>
      <c r="D15" s="1045">
        <f t="shared" ref="D15:G15" si="2">+D16+D17</f>
        <v>170785149</v>
      </c>
      <c r="E15" s="1045">
        <f t="shared" si="2"/>
        <v>0</v>
      </c>
      <c r="F15" s="1045">
        <f t="shared" si="2"/>
        <v>170785149</v>
      </c>
      <c r="G15" s="1045">
        <f t="shared" si="2"/>
        <v>0</v>
      </c>
      <c r="H15" s="1044"/>
    </row>
    <row r="16" spans="2:8">
      <c r="B16" s="1049" t="s">
        <v>811</v>
      </c>
      <c r="C16" s="1050">
        <v>95925715</v>
      </c>
      <c r="D16" s="1050">
        <v>95925715</v>
      </c>
      <c r="E16" s="1050">
        <f t="shared" si="0"/>
        <v>0</v>
      </c>
      <c r="F16" s="1050">
        <v>95925715</v>
      </c>
      <c r="G16" s="1050">
        <f t="shared" si="1"/>
        <v>0</v>
      </c>
      <c r="H16" s="1051" t="s">
        <v>4379</v>
      </c>
    </row>
    <row r="17" spans="2:8">
      <c r="B17" s="1046" t="s">
        <v>24</v>
      </c>
      <c r="C17" s="1047">
        <v>74859434</v>
      </c>
      <c r="D17" s="1047">
        <v>74859434</v>
      </c>
      <c r="E17" s="1047">
        <f t="shared" si="0"/>
        <v>0</v>
      </c>
      <c r="F17" s="1047">
        <v>74859434</v>
      </c>
      <c r="G17" s="1047">
        <f t="shared" si="1"/>
        <v>0</v>
      </c>
      <c r="H17" s="1048" t="s">
        <v>4379</v>
      </c>
    </row>
    <row r="18" spans="2:8">
      <c r="B18" s="1049" t="s">
        <v>849</v>
      </c>
      <c r="C18" s="1050">
        <v>115465965</v>
      </c>
      <c r="D18" s="1050">
        <v>115465965</v>
      </c>
      <c r="E18" s="1050">
        <f t="shared" si="0"/>
        <v>0</v>
      </c>
      <c r="F18" s="1050">
        <v>115465965</v>
      </c>
      <c r="G18" s="1050">
        <f t="shared" si="1"/>
        <v>0</v>
      </c>
      <c r="H18" s="1051" t="s">
        <v>4379</v>
      </c>
    </row>
    <row r="19" spans="2:8">
      <c r="B19" s="1046" t="s">
        <v>1137</v>
      </c>
      <c r="C19" s="1047">
        <v>589642</v>
      </c>
      <c r="D19" s="1047">
        <v>589642</v>
      </c>
      <c r="E19" s="1047">
        <f t="shared" si="0"/>
        <v>0</v>
      </c>
      <c r="F19" s="1047">
        <v>589642</v>
      </c>
      <c r="G19" s="1047">
        <f t="shared" si="1"/>
        <v>0</v>
      </c>
      <c r="H19" s="1048" t="s">
        <v>4379</v>
      </c>
    </row>
    <row r="20" spans="2:8">
      <c r="B20" s="1049" t="s">
        <v>894</v>
      </c>
      <c r="C20" s="1050">
        <v>15341762</v>
      </c>
      <c r="D20" s="1050">
        <v>15341762</v>
      </c>
      <c r="E20" s="1050">
        <f t="shared" si="0"/>
        <v>0</v>
      </c>
      <c r="F20" s="1050">
        <v>15341762</v>
      </c>
      <c r="G20" s="1050">
        <f t="shared" si="1"/>
        <v>0</v>
      </c>
      <c r="H20" s="1051" t="s">
        <v>4379</v>
      </c>
    </row>
    <row r="21" spans="2:8" ht="12.75">
      <c r="B21" s="1044" t="s">
        <v>241</v>
      </c>
      <c r="C21" s="1052">
        <f>+C22</f>
        <v>5356911730</v>
      </c>
      <c r="D21" s="1052">
        <f t="shared" ref="D21:G23" si="3">+D22</f>
        <v>5356911730</v>
      </c>
      <c r="E21" s="1052">
        <f t="shared" si="3"/>
        <v>0</v>
      </c>
      <c r="F21" s="1052">
        <f t="shared" si="3"/>
        <v>5356911730</v>
      </c>
      <c r="G21" s="1052">
        <f t="shared" si="3"/>
        <v>0</v>
      </c>
      <c r="H21" s="1044"/>
    </row>
    <row r="22" spans="2:8">
      <c r="B22" s="1049" t="s">
        <v>23</v>
      </c>
      <c r="C22" s="1050">
        <v>5356911730</v>
      </c>
      <c r="D22" s="1050">
        <v>5356911730</v>
      </c>
      <c r="E22" s="1050">
        <f t="shared" si="0"/>
        <v>0</v>
      </c>
      <c r="F22" s="1050">
        <v>5356911730</v>
      </c>
      <c r="G22" s="1050">
        <f t="shared" si="1"/>
        <v>0</v>
      </c>
      <c r="H22" s="1051" t="s">
        <v>4379</v>
      </c>
    </row>
    <row r="23" spans="2:8" ht="12.75">
      <c r="B23" s="1044" t="s">
        <v>4391</v>
      </c>
      <c r="C23" s="1052">
        <f>C24</f>
        <v>1010783416</v>
      </c>
      <c r="D23" s="1052">
        <f>D24</f>
        <v>1002276964</v>
      </c>
      <c r="E23" s="1052">
        <f t="shared" si="3"/>
        <v>8506452</v>
      </c>
      <c r="F23" s="1052">
        <f>F24</f>
        <v>1002276964</v>
      </c>
      <c r="G23" s="1052">
        <f t="shared" si="1"/>
        <v>8506452</v>
      </c>
      <c r="H23" s="1044"/>
    </row>
    <row r="24" spans="2:8">
      <c r="B24" s="1049" t="s">
        <v>4391</v>
      </c>
      <c r="C24" s="1050">
        <v>1010783416</v>
      </c>
      <c r="D24" s="1050">
        <v>1002276964</v>
      </c>
      <c r="E24" s="1050">
        <f>C24-D24</f>
        <v>8506452</v>
      </c>
      <c r="F24" s="1050">
        <v>1002276964</v>
      </c>
      <c r="G24" s="1050">
        <f t="shared" si="1"/>
        <v>8506452</v>
      </c>
      <c r="H24" s="1051"/>
    </row>
    <row r="25" spans="2:8" ht="12.75">
      <c r="B25" s="1053" t="s">
        <v>164</v>
      </c>
      <c r="C25" s="1054">
        <f>+C6+C21+C24</f>
        <v>281330262025</v>
      </c>
      <c r="D25" s="1054">
        <f>+D6+D21+D24</f>
        <v>282189679166</v>
      </c>
      <c r="E25" s="1054">
        <f>+E6+E21+E24</f>
        <v>-859417141</v>
      </c>
      <c r="F25" s="1054">
        <f>+F6+F21+F24</f>
        <v>283594212626</v>
      </c>
      <c r="G25" s="1054">
        <f>+G6+G21+G24</f>
        <v>-2263950601</v>
      </c>
      <c r="H25" s="1053"/>
    </row>
    <row r="26" spans="2:8">
      <c r="C26" s="1064"/>
      <c r="D26" s="1064"/>
    </row>
    <row r="28" spans="2:8" ht="12.75">
      <c r="B28" s="1041" t="s">
        <v>4381</v>
      </c>
    </row>
    <row r="29" spans="2:8" ht="26.25" thickBot="1">
      <c r="B29" s="1043" t="s">
        <v>4372</v>
      </c>
      <c r="C29" s="1043" t="s">
        <v>4382</v>
      </c>
      <c r="D29" s="1043" t="s">
        <v>4383</v>
      </c>
      <c r="E29" s="1043" t="s">
        <v>161</v>
      </c>
    </row>
    <row r="30" spans="2:8" ht="12.75" thickTop="1">
      <c r="B30" s="1046" t="s">
        <v>4384</v>
      </c>
      <c r="C30" s="1055">
        <v>590641000000</v>
      </c>
      <c r="D30" s="1055">
        <v>590641000000</v>
      </c>
      <c r="E30" s="1056">
        <f>+C30-D30</f>
        <v>0</v>
      </c>
    </row>
    <row r="31" spans="2:8">
      <c r="B31" s="1049" t="s">
        <v>4385</v>
      </c>
      <c r="C31" s="1057">
        <v>183873331615</v>
      </c>
      <c r="D31" s="1057">
        <v>183873331615</v>
      </c>
      <c r="E31" s="1058">
        <f t="shared" ref="E31:E33" si="4">+C31-D31</f>
        <v>0</v>
      </c>
    </row>
    <row r="32" spans="2:8">
      <c r="B32" s="1046" t="s">
        <v>4386</v>
      </c>
      <c r="C32" s="1055">
        <v>12525000000</v>
      </c>
      <c r="D32" s="1055">
        <v>12525000000</v>
      </c>
      <c r="E32" s="1056">
        <f t="shared" si="4"/>
        <v>0</v>
      </c>
    </row>
    <row r="33" spans="2:8" ht="12.75">
      <c r="B33" s="1053" t="s">
        <v>164</v>
      </c>
      <c r="C33" s="1059">
        <f>SUM(C30:C32)</f>
        <v>787039331615</v>
      </c>
      <c r="D33" s="1059">
        <f>SUM(D30:D32)</f>
        <v>787039331615</v>
      </c>
      <c r="E33" s="1060">
        <f t="shared" si="4"/>
        <v>0</v>
      </c>
    </row>
    <row r="34" spans="2:8">
      <c r="E34" s="1061"/>
    </row>
    <row r="36" spans="2:8" ht="12.75">
      <c r="B36" s="1041" t="s">
        <v>4387</v>
      </c>
    </row>
    <row r="38" spans="2:8" ht="64.5" thickBot="1">
      <c r="B38" s="1043" t="s">
        <v>4372</v>
      </c>
      <c r="C38" s="1043" t="s">
        <v>4388</v>
      </c>
      <c r="D38" s="1043" t="s">
        <v>4389</v>
      </c>
      <c r="E38" s="1043" t="s">
        <v>4375</v>
      </c>
      <c r="F38" s="1043" t="s">
        <v>4390</v>
      </c>
      <c r="G38" s="1043" t="s">
        <v>4377</v>
      </c>
      <c r="H38" s="1043" t="s">
        <v>807</v>
      </c>
    </row>
    <row r="39" spans="2:8" ht="13.5" thickTop="1">
      <c r="B39" s="1044" t="s">
        <v>240</v>
      </c>
      <c r="C39" s="1045">
        <f>SUM(C40:C47)</f>
        <v>9902692513</v>
      </c>
      <c r="D39" s="1045">
        <f>SUM(D40:D47)</f>
        <v>9902692513</v>
      </c>
      <c r="E39" s="1045">
        <f>SUM(E40:E47)</f>
        <v>0</v>
      </c>
      <c r="F39" s="1045">
        <f>SUM(F40:F47)</f>
        <v>9902692513</v>
      </c>
      <c r="G39" s="1045">
        <f>SUM(G40:G47)</f>
        <v>0</v>
      </c>
      <c r="H39" s="1044"/>
    </row>
    <row r="40" spans="2:8">
      <c r="B40" s="1046" t="s">
        <v>11</v>
      </c>
      <c r="C40" s="1047">
        <v>73665730</v>
      </c>
      <c r="D40" s="1047">
        <v>73665730</v>
      </c>
      <c r="E40" s="1047">
        <f>+C40-D40</f>
        <v>0</v>
      </c>
      <c r="F40" s="1047">
        <v>73665730</v>
      </c>
      <c r="G40" s="1047">
        <f>+C40-F40</f>
        <v>0</v>
      </c>
      <c r="H40" s="1048" t="s">
        <v>4379</v>
      </c>
    </row>
    <row r="41" spans="2:8">
      <c r="B41" s="1049" t="s">
        <v>14</v>
      </c>
      <c r="C41" s="1050">
        <v>1909961841</v>
      </c>
      <c r="D41" s="1050">
        <v>1909961841</v>
      </c>
      <c r="E41" s="1050">
        <f>+C41-D41</f>
        <v>0</v>
      </c>
      <c r="F41" s="1050">
        <v>1909961841</v>
      </c>
      <c r="G41" s="1050">
        <f t="shared" ref="G41:G49" si="5">+C41-F41</f>
        <v>0</v>
      </c>
      <c r="H41" s="1051" t="s">
        <v>4379</v>
      </c>
    </row>
    <row r="42" spans="2:8">
      <c r="B42" s="1046" t="s">
        <v>15</v>
      </c>
      <c r="C42" s="1047">
        <v>5569279155</v>
      </c>
      <c r="D42" s="1047">
        <v>5569279155</v>
      </c>
      <c r="E42" s="1047">
        <f t="shared" ref="E42:E49" si="6">+C42-D42</f>
        <v>0</v>
      </c>
      <c r="F42" s="1047">
        <v>5569279155</v>
      </c>
      <c r="G42" s="1047">
        <f t="shared" si="5"/>
        <v>0</v>
      </c>
      <c r="H42" s="1048" t="s">
        <v>4379</v>
      </c>
    </row>
    <row r="43" spans="2:8">
      <c r="B43" s="1049" t="s">
        <v>16</v>
      </c>
      <c r="C43" s="1050">
        <v>472299970</v>
      </c>
      <c r="D43" s="1050">
        <v>472299970</v>
      </c>
      <c r="E43" s="1050">
        <f t="shared" si="6"/>
        <v>0</v>
      </c>
      <c r="F43" s="1050">
        <v>472299970</v>
      </c>
      <c r="G43" s="1050">
        <f t="shared" si="5"/>
        <v>0</v>
      </c>
      <c r="H43" s="1051" t="s">
        <v>4379</v>
      </c>
    </row>
    <row r="44" spans="2:8">
      <c r="B44" s="1046" t="s">
        <v>17</v>
      </c>
      <c r="C44" s="1047">
        <v>1355627519</v>
      </c>
      <c r="D44" s="1047">
        <v>1355627519</v>
      </c>
      <c r="E44" s="1047">
        <f t="shared" si="6"/>
        <v>0</v>
      </c>
      <c r="F44" s="1047">
        <v>1355627519</v>
      </c>
      <c r="G44" s="1047">
        <f t="shared" si="5"/>
        <v>0</v>
      </c>
      <c r="H44" s="1048" t="s">
        <v>4379</v>
      </c>
    </row>
    <row r="45" spans="2:8">
      <c r="B45" s="1049" t="s">
        <v>18</v>
      </c>
      <c r="C45" s="1050">
        <v>115508636</v>
      </c>
      <c r="D45" s="1050">
        <v>115508636</v>
      </c>
      <c r="E45" s="1050">
        <f t="shared" si="6"/>
        <v>0</v>
      </c>
      <c r="F45" s="1050">
        <v>115508636</v>
      </c>
      <c r="G45" s="1050">
        <f t="shared" si="5"/>
        <v>0</v>
      </c>
      <c r="H45" s="1051" t="s">
        <v>4379</v>
      </c>
    </row>
    <row r="46" spans="2:8">
      <c r="B46" s="1046" t="s">
        <v>21</v>
      </c>
      <c r="C46" s="1047">
        <v>402961174</v>
      </c>
      <c r="D46" s="1047">
        <v>402961174</v>
      </c>
      <c r="E46" s="1047">
        <f t="shared" si="6"/>
        <v>0</v>
      </c>
      <c r="F46" s="1047">
        <v>402961174</v>
      </c>
      <c r="G46" s="1047">
        <f t="shared" si="5"/>
        <v>0</v>
      </c>
      <c r="H46" s="1048" t="s">
        <v>4379</v>
      </c>
    </row>
    <row r="47" spans="2:8">
      <c r="B47" s="1049" t="s">
        <v>892</v>
      </c>
      <c r="C47" s="1050">
        <v>3388488</v>
      </c>
      <c r="D47" s="1050">
        <v>3388488</v>
      </c>
      <c r="E47" s="1050">
        <f t="shared" si="6"/>
        <v>0</v>
      </c>
      <c r="F47" s="1050">
        <v>3388488</v>
      </c>
      <c r="G47" s="1050">
        <f>+C47-F47</f>
        <v>0</v>
      </c>
      <c r="H47" s="1051" t="s">
        <v>4379</v>
      </c>
    </row>
    <row r="48" spans="2:8" ht="12.75">
      <c r="B48" s="1044" t="s">
        <v>241</v>
      </c>
      <c r="C48" s="1052">
        <f>+C49</f>
        <v>38973779587</v>
      </c>
      <c r="D48" s="1052">
        <f t="shared" ref="D48:G48" si="7">+D49</f>
        <v>38973779587</v>
      </c>
      <c r="E48" s="1052">
        <f t="shared" si="7"/>
        <v>0</v>
      </c>
      <c r="F48" s="1052">
        <f t="shared" si="7"/>
        <v>38973779587</v>
      </c>
      <c r="G48" s="1052">
        <f t="shared" si="7"/>
        <v>0</v>
      </c>
      <c r="H48" s="1044"/>
    </row>
    <row r="49" spans="2:8">
      <c r="B49" s="1046" t="s">
        <v>23</v>
      </c>
      <c r="C49" s="1062">
        <v>38973779587</v>
      </c>
      <c r="D49" s="1062">
        <v>38973779587</v>
      </c>
      <c r="E49" s="1063">
        <f t="shared" si="6"/>
        <v>0</v>
      </c>
      <c r="F49" s="1062">
        <v>38973779587</v>
      </c>
      <c r="G49" s="1063">
        <f t="shared" si="5"/>
        <v>0</v>
      </c>
      <c r="H49" s="1048" t="s">
        <v>4379</v>
      </c>
    </row>
    <row r="50" spans="2:8" ht="12.75">
      <c r="B50" s="1044" t="s">
        <v>4380</v>
      </c>
      <c r="C50" s="1045">
        <f>+C51+C54</f>
        <v>12715994315</v>
      </c>
      <c r="D50" s="1045">
        <f>+D51+D54</f>
        <v>12715994323</v>
      </c>
      <c r="E50" s="1045">
        <f>+E51+E54</f>
        <v>-8</v>
      </c>
      <c r="F50" s="1045">
        <f>+F51+F54</f>
        <v>0</v>
      </c>
      <c r="G50" s="1045">
        <f>+G51+G54</f>
        <v>12715994315</v>
      </c>
      <c r="H50" s="1044"/>
    </row>
    <row r="51" spans="2:8">
      <c r="B51" s="1049" t="s">
        <v>24</v>
      </c>
      <c r="C51" s="1050">
        <v>1499886791</v>
      </c>
      <c r="D51" s="1050">
        <v>1499886791</v>
      </c>
      <c r="E51" s="1050">
        <f t="shared" ref="E51:E57" si="8">+C51-D51</f>
        <v>0</v>
      </c>
      <c r="F51" s="1050">
        <v>0</v>
      </c>
      <c r="G51" s="1050">
        <f>+C51-F51</f>
        <v>1499886791</v>
      </c>
      <c r="H51" s="1051" t="s">
        <v>4393</v>
      </c>
    </row>
    <row r="52" spans="2:8">
      <c r="B52" s="1046" t="s">
        <v>1134</v>
      </c>
      <c r="C52" s="1047">
        <v>38639</v>
      </c>
      <c r="D52" s="1047">
        <v>38639</v>
      </c>
      <c r="E52" s="1047">
        <f t="shared" si="8"/>
        <v>0</v>
      </c>
      <c r="F52" s="1047">
        <v>0</v>
      </c>
      <c r="G52" s="1047">
        <f t="shared" ref="G52:G56" si="9">+C52-F52</f>
        <v>38639</v>
      </c>
      <c r="H52" s="1048" t="s">
        <v>4393</v>
      </c>
    </row>
    <row r="53" spans="2:8">
      <c r="B53" s="1049" t="s">
        <v>849</v>
      </c>
      <c r="C53" s="1050">
        <v>10848895416</v>
      </c>
      <c r="D53" s="1050">
        <v>10848895416</v>
      </c>
      <c r="E53" s="1050">
        <f t="shared" si="8"/>
        <v>0</v>
      </c>
      <c r="F53" s="1050">
        <v>0</v>
      </c>
      <c r="G53" s="1050">
        <f t="shared" si="9"/>
        <v>10848895416</v>
      </c>
      <c r="H53" s="1051" t="s">
        <v>4393</v>
      </c>
    </row>
    <row r="54" spans="2:8">
      <c r="B54" s="1046" t="s">
        <v>811</v>
      </c>
      <c r="C54" s="1047">
        <v>11216107524</v>
      </c>
      <c r="D54" s="1047">
        <v>11216107532</v>
      </c>
      <c r="E54" s="1047">
        <f t="shared" si="8"/>
        <v>-8</v>
      </c>
      <c r="F54" s="1047">
        <v>0</v>
      </c>
      <c r="G54" s="1047">
        <f t="shared" si="9"/>
        <v>11216107524</v>
      </c>
      <c r="H54" s="1048" t="s">
        <v>4393</v>
      </c>
    </row>
    <row r="55" spans="2:8" ht="12.75">
      <c r="B55" s="1044"/>
      <c r="C55" s="1045">
        <f>C56</f>
        <v>63831496931</v>
      </c>
      <c r="D55" s="1045">
        <f t="shared" ref="D55:F55" si="10">D56</f>
        <v>58143622</v>
      </c>
      <c r="E55" s="1045">
        <f t="shared" si="8"/>
        <v>63773353309</v>
      </c>
      <c r="F55" s="1045">
        <f t="shared" si="10"/>
        <v>58143622</v>
      </c>
      <c r="G55" s="1045">
        <f t="shared" si="9"/>
        <v>63773353309</v>
      </c>
      <c r="H55" s="1044"/>
    </row>
    <row r="56" spans="2:8">
      <c r="B56" s="1046" t="s">
        <v>4392</v>
      </c>
      <c r="C56" s="1047">
        <v>63831496931</v>
      </c>
      <c r="D56" s="1047">
        <v>58143622</v>
      </c>
      <c r="E56" s="1047">
        <f t="shared" si="8"/>
        <v>63773353309</v>
      </c>
      <c r="F56" s="1047">
        <f>D56</f>
        <v>58143622</v>
      </c>
      <c r="G56" s="1047">
        <f t="shared" si="9"/>
        <v>63773353309</v>
      </c>
      <c r="H56" s="1048" t="s">
        <v>4393</v>
      </c>
    </row>
    <row r="57" spans="2:8" ht="12.75">
      <c r="B57" s="1053" t="s">
        <v>164</v>
      </c>
      <c r="C57" s="1059">
        <f>+C39+C48+C50+C55</f>
        <v>125423963346</v>
      </c>
      <c r="D57" s="1059">
        <f t="shared" ref="D57:G57" si="11">+D39+D48+D50+D55</f>
        <v>61650610045</v>
      </c>
      <c r="E57" s="1059">
        <f t="shared" si="8"/>
        <v>63773353301</v>
      </c>
      <c r="F57" s="1059">
        <f t="shared" si="11"/>
        <v>48934615722</v>
      </c>
      <c r="G57" s="1059">
        <f t="shared" si="11"/>
        <v>76489347624</v>
      </c>
      <c r="H57" s="1053"/>
    </row>
    <row r="59" spans="2:8">
      <c r="D59" s="1065"/>
    </row>
    <row r="61" spans="2:8">
      <c r="C61" s="1061"/>
    </row>
  </sheetData>
  <pageMargins left="0.7" right="0.7" top="0.75" bottom="0.75" header="0.3" footer="0.3"/>
  <pageSetup paperSize="9" scale="67" fitToHeight="0" orientation="landscape" r:id="rId1"/>
  <rowBreaks count="1" manualBreakCount="1">
    <brk id="34" max="16383" man="1"/>
  </rowBreaks>
  <ignoredErrors>
    <ignoredError sqref="E21:E23 E55:E57" formula="1"/>
  </ignoredErrors>
  <drawing r:id="rId2"/>
  <legacyDrawing r:id="rId3"/>
  <oleObjects>
    <mc:AlternateContent xmlns:mc="http://schemas.openxmlformats.org/markup-compatibility/2006">
      <mc:Choice Requires="x14">
        <oleObject progId="Acrobat Document" dvAspect="DVASPECT_ICON" shapeId="44033" r:id="rId4">
          <objectPr defaultSize="0" r:id="rId5">
            <anchor moveWithCells="1">
              <from>
                <xdr:col>6</xdr:col>
                <xdr:colOff>0</xdr:colOff>
                <xdr:row>28</xdr:row>
                <xdr:rowOff>0</xdr:rowOff>
              </from>
              <to>
                <xdr:col>6</xdr:col>
                <xdr:colOff>914400</xdr:colOff>
                <xdr:row>31</xdr:row>
                <xdr:rowOff>28575</xdr:rowOff>
              </to>
            </anchor>
          </objectPr>
        </oleObject>
      </mc:Choice>
      <mc:Fallback>
        <oleObject progId="Acrobat Document" dvAspect="DVASPECT_ICON" shapeId="44033" r:id="rId4"/>
      </mc:Fallback>
    </mc:AlternateContent>
    <mc:AlternateContent xmlns:mc="http://schemas.openxmlformats.org/markup-compatibility/2006">
      <mc:Choice Requires="x14">
        <oleObject progId="Acrobat Document" dvAspect="DVASPECT_ICON" shapeId="44034" r:id="rId6">
          <objectPr defaultSize="0" r:id="rId5">
            <anchor moveWithCells="1">
              <from>
                <xdr:col>4</xdr:col>
                <xdr:colOff>0</xdr:colOff>
                <xdr:row>62</xdr:row>
                <xdr:rowOff>0</xdr:rowOff>
              </from>
              <to>
                <xdr:col>4</xdr:col>
                <xdr:colOff>914400</xdr:colOff>
                <xdr:row>66</xdr:row>
                <xdr:rowOff>66675</xdr:rowOff>
              </to>
            </anchor>
          </objectPr>
        </oleObject>
      </mc:Choice>
      <mc:Fallback>
        <oleObject progId="Acrobat Document" dvAspect="DVASPECT_ICON" shapeId="44034" r:id="rId6"/>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opLeftCell="A20" zoomScale="90" zoomScaleNormal="90" workbookViewId="0">
      <selection activeCell="D9" sqref="D9"/>
    </sheetView>
  </sheetViews>
  <sheetFormatPr baseColWidth="10" defaultColWidth="9.7109375" defaultRowHeight="11.25"/>
  <cols>
    <col min="1" max="1" width="15.140625" style="57" customWidth="1"/>
    <col min="2" max="2" width="16.28515625" style="57" customWidth="1"/>
    <col min="3" max="4" width="14.42578125" style="57" customWidth="1"/>
    <col min="5" max="5" width="13.7109375" style="57" customWidth="1"/>
    <col min="6" max="6" width="16.140625" style="57" customWidth="1"/>
    <col min="7" max="7" width="16.85546875" style="57" customWidth="1"/>
    <col min="8" max="8" width="16.140625" style="57" customWidth="1"/>
    <col min="9" max="9" width="19.28515625" style="57" customWidth="1"/>
    <col min="10" max="10" width="16.85546875" style="57" customWidth="1"/>
    <col min="11" max="16384" width="9.7109375" style="57"/>
  </cols>
  <sheetData>
    <row r="1" spans="1:10">
      <c r="A1" s="280" t="s">
        <v>4363</v>
      </c>
      <c r="B1" s="281"/>
      <c r="C1" s="281"/>
      <c r="D1" s="281"/>
      <c r="E1" s="281"/>
      <c r="F1" s="281"/>
      <c r="G1" s="281"/>
      <c r="H1" s="281"/>
      <c r="I1" s="281"/>
      <c r="J1" s="281"/>
    </row>
    <row r="2" spans="1:10">
      <c r="A2" s="282"/>
      <c r="B2" s="282"/>
      <c r="C2" s="282"/>
      <c r="D2" s="282"/>
      <c r="E2" s="282"/>
      <c r="F2" s="282"/>
      <c r="G2" s="282"/>
      <c r="H2" s="282"/>
    </row>
    <row r="3" spans="1:10">
      <c r="A3" s="283" t="s">
        <v>663</v>
      </c>
      <c r="B3" s="282"/>
      <c r="C3" s="282"/>
      <c r="D3" s="282"/>
      <c r="E3" s="282"/>
      <c r="F3" s="282"/>
      <c r="G3" s="282"/>
      <c r="H3" s="282"/>
    </row>
    <row r="4" spans="1:10" ht="40.5" customHeight="1">
      <c r="A4" s="284" t="s">
        <v>664</v>
      </c>
      <c r="B4" s="284" t="s">
        <v>55</v>
      </c>
      <c r="C4" s="1528" t="s">
        <v>968</v>
      </c>
      <c r="D4" s="1528"/>
      <c r="E4" s="1528"/>
      <c r="F4" s="1528"/>
      <c r="G4" s="1527" t="s">
        <v>1207</v>
      </c>
      <c r="H4" s="1527" t="s">
        <v>969</v>
      </c>
      <c r="I4" s="1527" t="s">
        <v>970</v>
      </c>
      <c r="J4" s="1527" t="s">
        <v>971</v>
      </c>
    </row>
    <row r="5" spans="1:10">
      <c r="A5" s="284"/>
      <c r="B5" s="284"/>
      <c r="C5" s="284" t="s">
        <v>972</v>
      </c>
      <c r="D5" s="284" t="s">
        <v>973</v>
      </c>
      <c r="E5" s="284" t="s">
        <v>39</v>
      </c>
      <c r="F5" s="284" t="s">
        <v>974</v>
      </c>
      <c r="G5" s="1528"/>
      <c r="H5" s="1528"/>
      <c r="I5" s="1528"/>
      <c r="J5" s="1528"/>
    </row>
    <row r="6" spans="1:10">
      <c r="A6" s="285" t="s">
        <v>288</v>
      </c>
      <c r="B6" s="285" t="s">
        <v>74</v>
      </c>
      <c r="C6" s="285">
        <v>4031833.6100000003</v>
      </c>
      <c r="D6" s="285">
        <v>7033632.2300000004</v>
      </c>
      <c r="E6" s="285">
        <v>59573774.142000005</v>
      </c>
      <c r="F6" s="285">
        <v>258416.75</v>
      </c>
      <c r="G6" s="285">
        <v>70897656.732000008</v>
      </c>
      <c r="H6" s="285">
        <v>0</v>
      </c>
      <c r="I6" s="285">
        <v>70897656.732000008</v>
      </c>
      <c r="J6" s="285"/>
    </row>
    <row r="7" spans="1:10">
      <c r="A7" s="286" t="s">
        <v>289</v>
      </c>
      <c r="B7" s="286" t="s">
        <v>74</v>
      </c>
      <c r="C7" s="286"/>
      <c r="D7" s="286">
        <v>1291469</v>
      </c>
      <c r="E7" s="286">
        <v>2207210</v>
      </c>
      <c r="F7" s="286"/>
      <c r="G7" s="286">
        <v>3498679</v>
      </c>
      <c r="H7" s="286">
        <v>0</v>
      </c>
      <c r="I7" s="286">
        <v>3498679</v>
      </c>
      <c r="J7" s="286"/>
    </row>
    <row r="8" spans="1:10">
      <c r="A8" s="285" t="s">
        <v>290</v>
      </c>
      <c r="B8" s="285" t="s">
        <v>74</v>
      </c>
      <c r="C8" s="285"/>
      <c r="D8" s="285">
        <v>-49270</v>
      </c>
      <c r="E8" s="285">
        <v>5818979</v>
      </c>
      <c r="F8" s="285"/>
      <c r="G8" s="285">
        <v>5769709</v>
      </c>
      <c r="H8" s="285">
        <v>0</v>
      </c>
      <c r="I8" s="285">
        <v>5769709</v>
      </c>
      <c r="J8" s="285"/>
    </row>
    <row r="9" spans="1:10">
      <c r="A9" s="286" t="s">
        <v>317</v>
      </c>
      <c r="B9" s="286" t="s">
        <v>752</v>
      </c>
      <c r="C9" s="286">
        <v>553903.92700000003</v>
      </c>
      <c r="D9" s="286">
        <v>31860922.426399998</v>
      </c>
      <c r="E9" s="286">
        <v>28958827.22885</v>
      </c>
      <c r="F9" s="286">
        <v>464267.924</v>
      </c>
      <c r="G9" s="286">
        <v>61837921.506250001</v>
      </c>
      <c r="H9" s="286">
        <v>0</v>
      </c>
      <c r="I9" s="286">
        <v>61837921.506250001</v>
      </c>
      <c r="J9" s="286"/>
    </row>
    <row r="10" spans="1:10">
      <c r="A10" s="285" t="s">
        <v>133</v>
      </c>
      <c r="B10" s="285" t="s">
        <v>753</v>
      </c>
      <c r="C10" s="285"/>
      <c r="D10" s="285">
        <v>13023740</v>
      </c>
      <c r="E10" s="285">
        <v>5366284</v>
      </c>
      <c r="F10" s="285"/>
      <c r="G10" s="285">
        <v>18390024</v>
      </c>
      <c r="H10" s="285">
        <v>0</v>
      </c>
      <c r="I10" s="285">
        <v>18390024</v>
      </c>
      <c r="J10" s="285"/>
    </row>
    <row r="11" spans="1:10">
      <c r="A11" s="286" t="s">
        <v>97</v>
      </c>
      <c r="B11" s="286" t="s">
        <v>754</v>
      </c>
      <c r="C11" s="286">
        <v>330747.35499999998</v>
      </c>
      <c r="D11" s="286">
        <v>0</v>
      </c>
      <c r="E11" s="286">
        <v>1566585.5</v>
      </c>
      <c r="F11" s="286">
        <v>-77704.180499999988</v>
      </c>
      <c r="G11" s="286">
        <v>1819628.6745</v>
      </c>
      <c r="H11" s="286">
        <v>0</v>
      </c>
      <c r="I11" s="286">
        <v>1819628.6745</v>
      </c>
      <c r="J11" s="286"/>
    </row>
    <row r="12" spans="1:10" ht="22.5">
      <c r="A12" s="285" t="s">
        <v>292</v>
      </c>
      <c r="B12" s="285" t="s">
        <v>754</v>
      </c>
      <c r="C12" s="285">
        <v>724458.51</v>
      </c>
      <c r="D12" s="285">
        <v>0</v>
      </c>
      <c r="E12" s="285">
        <v>5813857.5949999997</v>
      </c>
      <c r="F12" s="285">
        <v>-529309.44499999995</v>
      </c>
      <c r="G12" s="285">
        <v>6009006.6599999992</v>
      </c>
      <c r="H12" s="285">
        <v>0</v>
      </c>
      <c r="I12" s="285">
        <v>6009006.6599999992</v>
      </c>
      <c r="J12" s="285"/>
    </row>
    <row r="13" spans="1:10">
      <c r="A13" s="286" t="s">
        <v>293</v>
      </c>
      <c r="B13" s="286" t="s">
        <v>754</v>
      </c>
      <c r="C13" s="286"/>
      <c r="D13" s="286">
        <v>12502084</v>
      </c>
      <c r="E13" s="286">
        <v>2525616</v>
      </c>
      <c r="F13" s="286"/>
      <c r="G13" s="286">
        <v>15027700</v>
      </c>
      <c r="H13" s="286">
        <v>0</v>
      </c>
      <c r="I13" s="286">
        <v>15027700</v>
      </c>
      <c r="J13" s="286"/>
    </row>
    <row r="14" spans="1:10" ht="22.5">
      <c r="A14" s="285" t="s">
        <v>118</v>
      </c>
      <c r="B14" s="285" t="s">
        <v>754</v>
      </c>
      <c r="C14" s="285"/>
      <c r="D14" s="285">
        <v>23796737.720000003</v>
      </c>
      <c r="E14" s="285">
        <v>4783596.8</v>
      </c>
      <c r="F14" s="285"/>
      <c r="G14" s="285">
        <v>28580334.520000003</v>
      </c>
      <c r="H14" s="285">
        <v>0</v>
      </c>
      <c r="I14" s="285">
        <v>28580334.520000003</v>
      </c>
      <c r="J14" s="285"/>
    </row>
    <row r="15" spans="1:10">
      <c r="A15" s="286" t="s">
        <v>129</v>
      </c>
      <c r="B15" s="286" t="s">
        <v>755</v>
      </c>
      <c r="C15" s="286"/>
      <c r="D15" s="286"/>
      <c r="E15" s="286"/>
      <c r="F15" s="286"/>
      <c r="G15" s="286">
        <v>0</v>
      </c>
      <c r="H15" s="286">
        <v>0</v>
      </c>
      <c r="I15" s="286"/>
      <c r="J15" s="286"/>
    </row>
    <row r="16" spans="1:10">
      <c r="A16" s="285" t="s">
        <v>115</v>
      </c>
      <c r="B16" s="285" t="s">
        <v>11</v>
      </c>
      <c r="C16" s="285"/>
      <c r="D16" s="285"/>
      <c r="E16" s="285"/>
      <c r="F16" s="285"/>
      <c r="G16" s="285"/>
      <c r="H16" s="285">
        <v>0</v>
      </c>
      <c r="I16" s="285"/>
      <c r="J16" s="285"/>
    </row>
    <row r="17" spans="1:10">
      <c r="A17" s="286" t="s">
        <v>756</v>
      </c>
      <c r="B17" s="286"/>
      <c r="C17" s="286"/>
      <c r="D17" s="286"/>
      <c r="E17" s="286"/>
      <c r="F17" s="286"/>
      <c r="G17" s="286"/>
      <c r="H17" s="286"/>
      <c r="I17" s="286"/>
      <c r="J17" s="286"/>
    </row>
    <row r="18" spans="1:10">
      <c r="A18" s="287" t="s">
        <v>164</v>
      </c>
      <c r="B18" s="287"/>
      <c r="C18" s="287">
        <v>5640943.4020000007</v>
      </c>
      <c r="D18" s="287">
        <v>89459315.376399994</v>
      </c>
      <c r="E18" s="287">
        <v>116614730.26584999</v>
      </c>
      <c r="F18" s="287">
        <v>115671.04850000003</v>
      </c>
      <c r="G18" s="287">
        <v>211830660.09275001</v>
      </c>
      <c r="H18" s="287">
        <v>0</v>
      </c>
      <c r="I18" s="287">
        <v>211830660.09275001</v>
      </c>
      <c r="J18" s="287">
        <v>0</v>
      </c>
    </row>
    <row r="20" spans="1:10">
      <c r="B20" s="12"/>
      <c r="G20" s="58"/>
    </row>
    <row r="22" spans="1:10">
      <c r="A22" s="283" t="s">
        <v>666</v>
      </c>
      <c r="B22" s="282"/>
    </row>
    <row r="23" spans="1:10" ht="39" customHeight="1">
      <c r="A23" s="284" t="s">
        <v>664</v>
      </c>
      <c r="B23" s="284" t="s">
        <v>55</v>
      </c>
      <c r="C23" s="1528" t="s">
        <v>968</v>
      </c>
      <c r="D23" s="1528"/>
      <c r="E23" s="1528"/>
      <c r="F23" s="1528"/>
      <c r="G23" s="1527" t="s">
        <v>1207</v>
      </c>
      <c r="H23" s="1527" t="s">
        <v>969</v>
      </c>
      <c r="I23" s="1527" t="s">
        <v>970</v>
      </c>
      <c r="J23" s="1527" t="s">
        <v>971</v>
      </c>
    </row>
    <row r="24" spans="1:10">
      <c r="A24" s="284"/>
      <c r="B24" s="284"/>
      <c r="C24" s="284" t="s">
        <v>972</v>
      </c>
      <c r="D24" s="284" t="s">
        <v>973</v>
      </c>
      <c r="E24" s="284" t="s">
        <v>39</v>
      </c>
      <c r="F24" s="284" t="s">
        <v>974</v>
      </c>
      <c r="G24" s="1528"/>
      <c r="H24" s="1528"/>
      <c r="I24" s="1528"/>
      <c r="J24" s="1528"/>
    </row>
    <row r="25" spans="1:10" ht="18" customHeight="1">
      <c r="A25" s="285" t="s">
        <v>118</v>
      </c>
      <c r="B25" s="285" t="s">
        <v>754</v>
      </c>
      <c r="C25" s="285"/>
      <c r="D25" s="285">
        <v>23796737.720000003</v>
      </c>
      <c r="E25" s="285">
        <v>4783596.8</v>
      </c>
      <c r="F25" s="285"/>
      <c r="G25" s="285">
        <v>28580334.520000003</v>
      </c>
      <c r="H25" s="285"/>
      <c r="I25" s="285"/>
      <c r="J25" s="285"/>
    </row>
    <row r="26" spans="1:10" ht="17.25" customHeight="1">
      <c r="A26" s="286" t="s">
        <v>129</v>
      </c>
      <c r="B26" s="286" t="s">
        <v>755</v>
      </c>
      <c r="C26" s="286"/>
      <c r="D26" s="286"/>
      <c r="E26" s="286"/>
      <c r="F26" s="286"/>
      <c r="G26" s="286"/>
      <c r="H26" s="286"/>
      <c r="I26" s="286"/>
      <c r="J26" s="286"/>
    </row>
    <row r="27" spans="1:10">
      <c r="A27" s="287" t="s">
        <v>164</v>
      </c>
      <c r="B27" s="287"/>
      <c r="C27" s="287">
        <v>0</v>
      </c>
      <c r="D27" s="287">
        <v>23796737.720000003</v>
      </c>
      <c r="E27" s="287"/>
      <c r="F27" s="287"/>
      <c r="G27" s="287">
        <v>28580334.520000003</v>
      </c>
      <c r="H27" s="287"/>
      <c r="I27" s="287"/>
      <c r="J27" s="287"/>
    </row>
    <row r="28" spans="1:10">
      <c r="A28" s="282"/>
      <c r="B28" s="282"/>
    </row>
    <row r="29" spans="1:10">
      <c r="A29" s="282"/>
      <c r="B29" s="282"/>
    </row>
    <row r="30" spans="1:10">
      <c r="A30" s="283" t="s">
        <v>665</v>
      </c>
      <c r="B30" s="282"/>
    </row>
    <row r="31" spans="1:10" ht="12" customHeight="1">
      <c r="A31" s="284" t="s">
        <v>664</v>
      </c>
      <c r="B31" s="284" t="s">
        <v>55</v>
      </c>
      <c r="C31" s="1528" t="s">
        <v>968</v>
      </c>
      <c r="D31" s="1528"/>
      <c r="E31" s="1528"/>
      <c r="F31" s="1528"/>
      <c r="G31" s="1527" t="s">
        <v>1207</v>
      </c>
      <c r="H31" s="1527" t="s">
        <v>969</v>
      </c>
      <c r="I31" s="1527" t="s">
        <v>970</v>
      </c>
      <c r="J31" s="1527" t="s">
        <v>971</v>
      </c>
    </row>
    <row r="32" spans="1:10" ht="39" customHeight="1">
      <c r="A32" s="284"/>
      <c r="B32" s="284"/>
      <c r="C32" s="284" t="s">
        <v>972</v>
      </c>
      <c r="D32" s="284" t="s">
        <v>973</v>
      </c>
      <c r="E32" s="284" t="s">
        <v>39</v>
      </c>
      <c r="F32" s="284" t="s">
        <v>974</v>
      </c>
      <c r="G32" s="1528"/>
      <c r="H32" s="1528"/>
      <c r="I32" s="1528"/>
      <c r="J32" s="1528"/>
    </row>
    <row r="33" spans="1:10" ht="22.5">
      <c r="A33" s="285" t="s">
        <v>118</v>
      </c>
      <c r="B33" s="285" t="s">
        <v>754</v>
      </c>
      <c r="C33" s="285"/>
      <c r="D33" s="285"/>
      <c r="E33" s="285"/>
      <c r="F33" s="285"/>
      <c r="G33" s="285"/>
      <c r="H33" s="285"/>
      <c r="I33" s="285"/>
      <c r="J33" s="285"/>
    </row>
    <row r="34" spans="1:10">
      <c r="A34" s="287" t="s">
        <v>164</v>
      </c>
      <c r="B34" s="287"/>
      <c r="C34" s="287">
        <f t="shared" ref="C34:J34" si="0">SUM(C33)</f>
        <v>0</v>
      </c>
      <c r="D34" s="287">
        <f t="shared" si="0"/>
        <v>0</v>
      </c>
      <c r="E34" s="287">
        <f t="shared" si="0"/>
        <v>0</v>
      </c>
      <c r="F34" s="287">
        <f t="shared" si="0"/>
        <v>0</v>
      </c>
      <c r="G34" s="287">
        <f t="shared" si="0"/>
        <v>0</v>
      </c>
      <c r="H34" s="287">
        <f t="shared" si="0"/>
        <v>0</v>
      </c>
      <c r="I34" s="287">
        <f>SUM(I33)</f>
        <v>0</v>
      </c>
      <c r="J34" s="287">
        <f t="shared" si="0"/>
        <v>0</v>
      </c>
    </row>
  </sheetData>
  <mergeCells count="15">
    <mergeCell ref="C4:F4"/>
    <mergeCell ref="G4:G5"/>
    <mergeCell ref="H4:H5"/>
    <mergeCell ref="I4:I5"/>
    <mergeCell ref="J4:J5"/>
    <mergeCell ref="J23:J24"/>
    <mergeCell ref="C31:F31"/>
    <mergeCell ref="G31:G32"/>
    <mergeCell ref="H31:H32"/>
    <mergeCell ref="I31:I32"/>
    <mergeCell ref="J31:J32"/>
    <mergeCell ref="C23:F23"/>
    <mergeCell ref="G23:G24"/>
    <mergeCell ref="H23:H24"/>
    <mergeCell ref="I23:I24"/>
  </mergeCells>
  <pageMargins left="0.31496062992125984" right="0.31496062992125984" top="0.35433070866141736" bottom="0.35433070866141736" header="0.31496062992125984" footer="0.31496062992125984"/>
  <pageSetup paperSize="9" scale="7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50"/>
  <sheetViews>
    <sheetView zoomScale="90" zoomScaleNormal="90" workbookViewId="0">
      <selection activeCell="J24" sqref="J24"/>
    </sheetView>
  </sheetViews>
  <sheetFormatPr baseColWidth="10" defaultColWidth="11.5703125" defaultRowHeight="11.25"/>
  <cols>
    <col min="1" max="1" width="37.28515625" style="1" bestFit="1" customWidth="1"/>
    <col min="2" max="2" width="17.7109375" style="3" customWidth="1"/>
    <col min="3" max="3" width="23.7109375" style="269" customWidth="1"/>
    <col min="4" max="4" width="22.28515625" style="3" customWidth="1"/>
    <col min="5" max="5" width="17.28515625" style="3" customWidth="1"/>
    <col min="6" max="6" width="13.28515625" style="3" customWidth="1"/>
    <col min="7" max="7" width="12.7109375" style="1" bestFit="1" customWidth="1"/>
    <col min="8" max="16384" width="11.5703125" style="1"/>
  </cols>
  <sheetData>
    <row r="1" spans="1:7">
      <c r="A1" s="166" t="s">
        <v>4364</v>
      </c>
    </row>
    <row r="4" spans="1:7" ht="45.75" thickBot="1">
      <c r="A4" s="270" t="s">
        <v>160</v>
      </c>
      <c r="B4" s="271" t="s">
        <v>848</v>
      </c>
      <c r="C4" s="271" t="s">
        <v>1021</v>
      </c>
      <c r="D4" s="271" t="s">
        <v>852</v>
      </c>
      <c r="E4" s="271" t="s">
        <v>1024</v>
      </c>
      <c r="F4" s="271" t="s">
        <v>161</v>
      </c>
      <c r="G4" s="272"/>
    </row>
    <row r="5" spans="1:7">
      <c r="A5" s="255" t="s">
        <v>811</v>
      </c>
      <c r="B5" s="273">
        <v>95925715</v>
      </c>
      <c r="C5" s="274" t="s">
        <v>1385</v>
      </c>
      <c r="D5" s="273">
        <f>+B5*25%</f>
        <v>23981428.75</v>
      </c>
      <c r="E5" s="273">
        <v>19491578</v>
      </c>
      <c r="F5" s="275">
        <f>+D5-E5</f>
        <v>4489850.75</v>
      </c>
      <c r="G5" s="56"/>
    </row>
    <row r="6" spans="1:7" ht="45">
      <c r="A6" s="130" t="s">
        <v>849</v>
      </c>
      <c r="B6" s="276">
        <v>92632640</v>
      </c>
      <c r="C6" s="277" t="s">
        <v>1386</v>
      </c>
      <c r="D6" s="276">
        <f t="shared" ref="D6:D13" si="0">+B6*25%</f>
        <v>23158160</v>
      </c>
      <c r="E6" s="276">
        <v>23158161</v>
      </c>
      <c r="F6" s="278">
        <f t="shared" ref="F6:F13" si="1">+D6-E6</f>
        <v>-1</v>
      </c>
      <c r="G6" s="56"/>
    </row>
    <row r="7" spans="1:7" ht="45">
      <c r="A7" s="255" t="s">
        <v>24</v>
      </c>
      <c r="B7" s="273">
        <v>34177451</v>
      </c>
      <c r="C7" s="274" t="s">
        <v>1389</v>
      </c>
      <c r="D7" s="273">
        <f t="shared" si="0"/>
        <v>8544362.75</v>
      </c>
      <c r="E7" s="273">
        <v>7077288</v>
      </c>
      <c r="F7" s="275">
        <f t="shared" si="1"/>
        <v>1467074.75</v>
      </c>
      <c r="G7" s="56"/>
    </row>
    <row r="8" spans="1:7">
      <c r="A8" s="130" t="s">
        <v>303</v>
      </c>
      <c r="B8" s="276">
        <v>5631900</v>
      </c>
      <c r="C8" s="277" t="s">
        <v>1383</v>
      </c>
      <c r="D8" s="276">
        <f t="shared" si="0"/>
        <v>1407975</v>
      </c>
      <c r="E8" s="276">
        <v>1407976</v>
      </c>
      <c r="F8" s="278">
        <f t="shared" si="1"/>
        <v>-1</v>
      </c>
      <c r="G8" s="56"/>
    </row>
    <row r="9" spans="1:7" ht="22.5">
      <c r="A9" s="255" t="s">
        <v>895</v>
      </c>
      <c r="B9" s="273">
        <v>591536</v>
      </c>
      <c r="C9" s="274" t="s">
        <v>1384</v>
      </c>
      <c r="D9" s="273">
        <f t="shared" si="0"/>
        <v>147884</v>
      </c>
      <c r="E9" s="273">
        <v>147884</v>
      </c>
      <c r="F9" s="275">
        <f t="shared" si="1"/>
        <v>0</v>
      </c>
      <c r="G9" s="56"/>
    </row>
    <row r="10" spans="1:7">
      <c r="A10" s="130" t="s">
        <v>850</v>
      </c>
      <c r="B10" s="276">
        <v>90449018</v>
      </c>
      <c r="C10" s="277" t="s">
        <v>1387</v>
      </c>
      <c r="D10" s="276">
        <f t="shared" si="0"/>
        <v>22612254.5</v>
      </c>
      <c r="E10" s="276">
        <v>22612255</v>
      </c>
      <c r="F10" s="278">
        <f t="shared" si="1"/>
        <v>-0.5</v>
      </c>
      <c r="G10" s="56"/>
    </row>
    <row r="11" spans="1:7">
      <c r="A11" s="255" t="s">
        <v>875</v>
      </c>
      <c r="B11" s="273">
        <v>912450</v>
      </c>
      <c r="C11" s="274" t="s">
        <v>1388</v>
      </c>
      <c r="D11" s="273">
        <f t="shared" si="0"/>
        <v>228112.5</v>
      </c>
      <c r="E11" s="273">
        <v>228113</v>
      </c>
      <c r="F11" s="275">
        <f t="shared" si="1"/>
        <v>-0.5</v>
      </c>
      <c r="G11" s="56"/>
    </row>
    <row r="12" spans="1:7">
      <c r="A12" s="130" t="s">
        <v>1381</v>
      </c>
      <c r="B12" s="276">
        <v>8176406</v>
      </c>
      <c r="C12" s="277" t="s">
        <v>1022</v>
      </c>
      <c r="D12" s="276">
        <f t="shared" si="0"/>
        <v>2044101.5</v>
      </c>
      <c r="E12" s="276">
        <v>2044102</v>
      </c>
      <c r="F12" s="278">
        <f t="shared" si="1"/>
        <v>-0.5</v>
      </c>
      <c r="G12" s="56"/>
    </row>
    <row r="13" spans="1:7" ht="22.5">
      <c r="A13" s="255" t="s">
        <v>1382</v>
      </c>
      <c r="B13" s="273">
        <v>62231050</v>
      </c>
      <c r="C13" s="274" t="s">
        <v>1384</v>
      </c>
      <c r="D13" s="273">
        <f t="shared" si="0"/>
        <v>15557762.5</v>
      </c>
      <c r="E13" s="273">
        <v>15557765</v>
      </c>
      <c r="F13" s="275">
        <f t="shared" si="1"/>
        <v>-2.5</v>
      </c>
      <c r="G13" s="56"/>
    </row>
    <row r="14" spans="1:7">
      <c r="A14" s="130" t="s">
        <v>1068</v>
      </c>
      <c r="B14" s="276">
        <v>30000</v>
      </c>
      <c r="C14" s="277"/>
      <c r="D14" s="276">
        <f t="shared" ref="D14:D49" si="2">+B14*25%</f>
        <v>7500</v>
      </c>
      <c r="E14" s="277" t="s">
        <v>4223</v>
      </c>
      <c r="F14" s="278"/>
    </row>
    <row r="15" spans="1:7">
      <c r="A15" s="255" t="s">
        <v>1035</v>
      </c>
      <c r="B15" s="273">
        <v>8374970</v>
      </c>
      <c r="C15" s="274"/>
      <c r="D15" s="273">
        <f t="shared" si="2"/>
        <v>2093742.5</v>
      </c>
      <c r="E15" s="274" t="s">
        <v>4223</v>
      </c>
      <c r="F15" s="275"/>
    </row>
    <row r="16" spans="1:7">
      <c r="A16" s="130" t="s">
        <v>1030</v>
      </c>
      <c r="B16" s="276">
        <v>12801310</v>
      </c>
      <c r="C16" s="277"/>
      <c r="D16" s="276">
        <f t="shared" si="2"/>
        <v>3200327.5</v>
      </c>
      <c r="E16" s="277" t="s">
        <v>4223</v>
      </c>
      <c r="F16" s="278"/>
    </row>
    <row r="17" spans="1:6">
      <c r="A17" s="255" t="s">
        <v>1033</v>
      </c>
      <c r="B17" s="273">
        <v>9776450</v>
      </c>
      <c r="C17" s="274"/>
      <c r="D17" s="273">
        <f t="shared" si="2"/>
        <v>2444112.5</v>
      </c>
      <c r="E17" s="274" t="s">
        <v>4223</v>
      </c>
      <c r="F17" s="275"/>
    </row>
    <row r="18" spans="1:6">
      <c r="A18" s="130" t="s">
        <v>1049</v>
      </c>
      <c r="B18" s="276">
        <v>1737150</v>
      </c>
      <c r="C18" s="277"/>
      <c r="D18" s="276">
        <f t="shared" si="2"/>
        <v>434287.5</v>
      </c>
      <c r="E18" s="277" t="s">
        <v>4223</v>
      </c>
      <c r="F18" s="278"/>
    </row>
    <row r="19" spans="1:6">
      <c r="A19" s="255" t="s">
        <v>896</v>
      </c>
      <c r="B19" s="273">
        <v>496200</v>
      </c>
      <c r="C19" s="274"/>
      <c r="D19" s="273">
        <f t="shared" si="2"/>
        <v>124050</v>
      </c>
      <c r="E19" s="274" t="s">
        <v>4223</v>
      </c>
      <c r="F19" s="275"/>
    </row>
    <row r="20" spans="1:6">
      <c r="A20" s="130" t="s">
        <v>1054</v>
      </c>
      <c r="B20" s="11">
        <v>1000000</v>
      </c>
      <c r="C20" s="277"/>
      <c r="D20" s="276">
        <f t="shared" si="2"/>
        <v>250000</v>
      </c>
      <c r="E20" s="277" t="s">
        <v>4223</v>
      </c>
      <c r="F20" s="278"/>
    </row>
    <row r="21" spans="1:6">
      <c r="A21" s="255" t="s">
        <v>1062</v>
      </c>
      <c r="B21" s="273">
        <v>247120</v>
      </c>
      <c r="C21" s="274"/>
      <c r="D21" s="273">
        <f t="shared" si="2"/>
        <v>61780</v>
      </c>
      <c r="E21" s="274" t="s">
        <v>4223</v>
      </c>
      <c r="F21" s="275"/>
    </row>
    <row r="22" spans="1:6">
      <c r="A22" s="130" t="s">
        <v>1026</v>
      </c>
      <c r="B22" s="276">
        <v>35636400</v>
      </c>
      <c r="C22" s="277"/>
      <c r="D22" s="276">
        <f t="shared" si="2"/>
        <v>8909100</v>
      </c>
      <c r="E22" s="277" t="s">
        <v>4223</v>
      </c>
      <c r="F22" s="278"/>
    </row>
    <row r="23" spans="1:6">
      <c r="A23" s="255" t="s">
        <v>1061</v>
      </c>
      <c r="B23" s="273">
        <v>300000</v>
      </c>
      <c r="C23" s="274"/>
      <c r="D23" s="273">
        <f t="shared" si="2"/>
        <v>75000</v>
      </c>
      <c r="E23" s="274" t="s">
        <v>4223</v>
      </c>
      <c r="F23" s="275"/>
    </row>
    <row r="24" spans="1:6">
      <c r="A24" s="130" t="s">
        <v>450</v>
      </c>
      <c r="B24" s="276">
        <v>672400</v>
      </c>
      <c r="C24" s="277"/>
      <c r="D24" s="276">
        <f t="shared" si="2"/>
        <v>168100</v>
      </c>
      <c r="E24" s="277" t="s">
        <v>4223</v>
      </c>
      <c r="F24" s="278"/>
    </row>
    <row r="25" spans="1:6">
      <c r="A25" s="255" t="s">
        <v>1067</v>
      </c>
      <c r="B25" s="273">
        <v>150752</v>
      </c>
      <c r="C25" s="274"/>
      <c r="D25" s="273">
        <f t="shared" si="2"/>
        <v>37688</v>
      </c>
      <c r="E25" s="274" t="s">
        <v>4223</v>
      </c>
      <c r="F25" s="275"/>
    </row>
    <row r="26" spans="1:6">
      <c r="A26" s="130" t="s">
        <v>163</v>
      </c>
      <c r="B26" s="276">
        <v>25618155</v>
      </c>
      <c r="C26" s="277"/>
      <c r="D26" s="276">
        <f t="shared" si="2"/>
        <v>6404538.75</v>
      </c>
      <c r="E26" s="277" t="s">
        <v>4223</v>
      </c>
      <c r="F26" s="278"/>
    </row>
    <row r="27" spans="1:6">
      <c r="A27" s="255" t="s">
        <v>2272</v>
      </c>
      <c r="B27" s="273">
        <v>6788575</v>
      </c>
      <c r="C27" s="274"/>
      <c r="D27" s="273">
        <f t="shared" si="2"/>
        <v>1697143.75</v>
      </c>
      <c r="E27" s="274" t="s">
        <v>4223</v>
      </c>
      <c r="F27" s="275"/>
    </row>
    <row r="28" spans="1:6">
      <c r="A28" s="130" t="s">
        <v>897</v>
      </c>
      <c r="B28" s="276">
        <v>6131110</v>
      </c>
      <c r="C28" s="277"/>
      <c r="D28" s="276">
        <f t="shared" si="2"/>
        <v>1532777.5</v>
      </c>
      <c r="E28" s="277" t="s">
        <v>4223</v>
      </c>
      <c r="F28" s="278"/>
    </row>
    <row r="29" spans="1:6">
      <c r="A29" s="255" t="s">
        <v>443</v>
      </c>
      <c r="B29" s="273">
        <v>127600</v>
      </c>
      <c r="C29" s="274"/>
      <c r="D29" s="273">
        <f t="shared" si="2"/>
        <v>31900</v>
      </c>
      <c r="E29" s="274" t="s">
        <v>4223</v>
      </c>
      <c r="F29" s="275"/>
    </row>
    <row r="30" spans="1:6">
      <c r="A30" s="130" t="s">
        <v>4</v>
      </c>
      <c r="B30" s="276">
        <v>3238126</v>
      </c>
      <c r="C30" s="277"/>
      <c r="D30" s="276">
        <f t="shared" si="2"/>
        <v>809531.5</v>
      </c>
      <c r="E30" s="277" t="s">
        <v>4223</v>
      </c>
      <c r="F30" s="278"/>
    </row>
    <row r="31" spans="1:6">
      <c r="A31" s="255" t="s">
        <v>827</v>
      </c>
      <c r="B31" s="273">
        <v>2270000</v>
      </c>
      <c r="C31" s="274"/>
      <c r="D31" s="273">
        <f t="shared" si="2"/>
        <v>567500</v>
      </c>
      <c r="E31" s="274" t="s">
        <v>4223</v>
      </c>
      <c r="F31" s="275"/>
    </row>
    <row r="32" spans="1:6">
      <c r="A32" s="130" t="s">
        <v>1044</v>
      </c>
      <c r="B32" s="276">
        <v>387634</v>
      </c>
      <c r="C32" s="277"/>
      <c r="D32" s="276">
        <f t="shared" si="2"/>
        <v>96908.5</v>
      </c>
      <c r="E32" s="277" t="s">
        <v>4223</v>
      </c>
      <c r="F32" s="278"/>
    </row>
    <row r="33" spans="1:6">
      <c r="A33" s="255" t="s">
        <v>6</v>
      </c>
      <c r="B33" s="273">
        <v>1545650</v>
      </c>
      <c r="C33" s="274"/>
      <c r="D33" s="273">
        <f t="shared" si="2"/>
        <v>386412.5</v>
      </c>
      <c r="E33" s="274" t="s">
        <v>4223</v>
      </c>
      <c r="F33" s="275"/>
    </row>
    <row r="34" spans="1:6">
      <c r="A34" s="130" t="s">
        <v>1027</v>
      </c>
      <c r="B34" s="276">
        <v>11935900</v>
      </c>
      <c r="C34" s="277"/>
      <c r="D34" s="276">
        <f t="shared" si="2"/>
        <v>2983975</v>
      </c>
      <c r="E34" s="277" t="s">
        <v>4223</v>
      </c>
      <c r="F34" s="278"/>
    </row>
    <row r="35" spans="1:6">
      <c r="A35" s="255" t="s">
        <v>3</v>
      </c>
      <c r="B35" s="273">
        <v>13785217</v>
      </c>
      <c r="C35" s="274"/>
      <c r="D35" s="273">
        <f t="shared" si="2"/>
        <v>3446304.25</v>
      </c>
      <c r="E35" s="274" t="s">
        <v>4223</v>
      </c>
      <c r="F35" s="275"/>
    </row>
    <row r="36" spans="1:6">
      <c r="A36" s="130" t="s">
        <v>2270</v>
      </c>
      <c r="B36" s="276">
        <v>30283355</v>
      </c>
      <c r="C36" s="277"/>
      <c r="D36" s="276">
        <f t="shared" si="2"/>
        <v>7570838.75</v>
      </c>
      <c r="E36" s="277" t="s">
        <v>4223</v>
      </c>
      <c r="F36" s="278"/>
    </row>
    <row r="37" spans="1:6">
      <c r="A37" s="255" t="s">
        <v>1031</v>
      </c>
      <c r="B37" s="273">
        <v>458000</v>
      </c>
      <c r="C37" s="274"/>
      <c r="D37" s="273">
        <f t="shared" si="2"/>
        <v>114500</v>
      </c>
      <c r="E37" s="274" t="s">
        <v>4223</v>
      </c>
      <c r="F37" s="275"/>
    </row>
    <row r="38" spans="1:6">
      <c r="A38" s="130" t="s">
        <v>1023</v>
      </c>
      <c r="B38" s="276">
        <v>7487700</v>
      </c>
      <c r="C38" s="277"/>
      <c r="D38" s="276">
        <f t="shared" si="2"/>
        <v>1871925</v>
      </c>
      <c r="E38" s="277" t="s">
        <v>4223</v>
      </c>
      <c r="F38" s="278"/>
    </row>
    <row r="39" spans="1:6">
      <c r="A39" s="255" t="s">
        <v>1041</v>
      </c>
      <c r="B39" s="273">
        <v>77408</v>
      </c>
      <c r="C39" s="274"/>
      <c r="D39" s="273">
        <f t="shared" si="2"/>
        <v>19352</v>
      </c>
      <c r="E39" s="274" t="s">
        <v>4223</v>
      </c>
      <c r="F39" s="275"/>
    </row>
    <row r="40" spans="1:6">
      <c r="A40" s="130" t="s">
        <v>898</v>
      </c>
      <c r="B40" s="276">
        <v>3112000</v>
      </c>
      <c r="C40" s="277"/>
      <c r="D40" s="276">
        <f t="shared" si="2"/>
        <v>778000</v>
      </c>
      <c r="E40" s="277" t="s">
        <v>4223</v>
      </c>
      <c r="F40" s="278"/>
    </row>
    <row r="41" spans="1:6">
      <c r="A41" s="255" t="s">
        <v>1040</v>
      </c>
      <c r="B41" s="273">
        <v>16628350</v>
      </c>
      <c r="C41" s="274"/>
      <c r="D41" s="273">
        <f t="shared" si="2"/>
        <v>4157087.5</v>
      </c>
      <c r="E41" s="274" t="s">
        <v>4223</v>
      </c>
      <c r="F41" s="275"/>
    </row>
    <row r="42" spans="1:6">
      <c r="A42" s="130" t="s">
        <v>1028</v>
      </c>
      <c r="B42" s="276">
        <v>1866000</v>
      </c>
      <c r="C42" s="277"/>
      <c r="D42" s="276">
        <f t="shared" si="2"/>
        <v>466500</v>
      </c>
      <c r="E42" s="277" t="s">
        <v>4223</v>
      </c>
      <c r="F42" s="278"/>
    </row>
    <row r="43" spans="1:6">
      <c r="A43" s="255" t="s">
        <v>2271</v>
      </c>
      <c r="B43" s="273">
        <v>12678951</v>
      </c>
      <c r="C43" s="274"/>
      <c r="D43" s="273">
        <f t="shared" si="2"/>
        <v>3169737.75</v>
      </c>
      <c r="E43" s="274" t="s">
        <v>4223</v>
      </c>
      <c r="F43" s="275"/>
    </row>
    <row r="44" spans="1:6">
      <c r="A44" s="130" t="s">
        <v>1029</v>
      </c>
      <c r="B44" s="276">
        <v>618553</v>
      </c>
      <c r="C44" s="277"/>
      <c r="D44" s="276">
        <f t="shared" si="2"/>
        <v>154638.25</v>
      </c>
      <c r="E44" s="277" t="s">
        <v>4223</v>
      </c>
      <c r="F44" s="278"/>
    </row>
    <row r="45" spans="1:6">
      <c r="A45" s="255" t="s">
        <v>2277</v>
      </c>
      <c r="B45" s="273">
        <v>572400</v>
      </c>
      <c r="C45" s="274"/>
      <c r="D45" s="273">
        <f t="shared" si="2"/>
        <v>143100</v>
      </c>
      <c r="E45" s="274" t="s">
        <v>4223</v>
      </c>
      <c r="F45" s="275"/>
    </row>
    <row r="46" spans="1:6">
      <c r="A46" s="130" t="s">
        <v>1051</v>
      </c>
      <c r="B46" s="276">
        <v>1197800</v>
      </c>
      <c r="C46" s="277"/>
      <c r="D46" s="276">
        <f t="shared" si="2"/>
        <v>299450</v>
      </c>
      <c r="E46" s="277" t="s">
        <v>4223</v>
      </c>
      <c r="F46" s="278"/>
    </row>
    <row r="47" spans="1:6">
      <c r="A47" s="255" t="s">
        <v>474</v>
      </c>
      <c r="B47" s="273">
        <v>15191700</v>
      </c>
      <c r="C47" s="274"/>
      <c r="D47" s="273">
        <f t="shared" si="2"/>
        <v>3797925</v>
      </c>
      <c r="E47" s="274" t="s">
        <v>4223</v>
      </c>
      <c r="F47" s="275"/>
    </row>
    <row r="48" spans="1:6">
      <c r="A48" s="130" t="s">
        <v>1069</v>
      </c>
      <c r="B48" s="276">
        <v>10000</v>
      </c>
      <c r="C48" s="277"/>
      <c r="D48" s="276">
        <f t="shared" si="2"/>
        <v>2500</v>
      </c>
      <c r="E48" s="277" t="s">
        <v>4223</v>
      </c>
      <c r="F48" s="278"/>
    </row>
    <row r="49" spans="1:6">
      <c r="A49" s="255" t="s">
        <v>1036</v>
      </c>
      <c r="B49" s="273">
        <v>8245400</v>
      </c>
      <c r="C49" s="274"/>
      <c r="D49" s="273">
        <f t="shared" si="2"/>
        <v>2061350</v>
      </c>
      <c r="E49" s="274" t="s">
        <v>4223</v>
      </c>
      <c r="F49" s="275"/>
    </row>
    <row r="50" spans="1:6" ht="12" thickBot="1">
      <c r="A50" s="270" t="s">
        <v>164</v>
      </c>
      <c r="B50" s="279">
        <f>SUM(B5:B49)</f>
        <v>632206502</v>
      </c>
      <c r="C50" s="271"/>
      <c r="D50" s="279">
        <f>SUM(D5:D49)</f>
        <v>158051625.5</v>
      </c>
      <c r="E50" s="279">
        <f>SUM(E5:E49)</f>
        <v>91725122</v>
      </c>
      <c r="F50" s="271"/>
    </row>
  </sheetData>
  <autoFilter ref="A4:F14"/>
  <pageMargins left="0.7" right="0.7" top="0.75" bottom="0.75" header="0.3" footer="0.3"/>
  <pageSetup paperSize="9"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K91"/>
  <sheetViews>
    <sheetView zoomScale="85" zoomScaleNormal="85" workbookViewId="0"/>
  </sheetViews>
  <sheetFormatPr baseColWidth="10" defaultColWidth="11.5703125" defaultRowHeight="11.25"/>
  <cols>
    <col min="1" max="1" width="11.42578125" style="144"/>
    <col min="2" max="2" width="42" style="1" bestFit="1" customWidth="1"/>
    <col min="3" max="3" width="21.140625" style="1" bestFit="1" customWidth="1"/>
    <col min="4" max="4" width="11.140625" style="1" bestFit="1" customWidth="1"/>
    <col min="5" max="5" width="17.7109375" style="1" bestFit="1" customWidth="1"/>
    <col min="6" max="6" width="18.7109375" style="1" bestFit="1" customWidth="1"/>
    <col min="7" max="7" width="50.7109375" style="1" bestFit="1" customWidth="1"/>
    <col min="8" max="8" width="33.85546875" style="56" bestFit="1" customWidth="1"/>
    <col min="9" max="9" width="18.7109375" style="4" bestFit="1" customWidth="1"/>
    <col min="10" max="10" width="20.85546875" style="1" bestFit="1" customWidth="1"/>
    <col min="11" max="11" width="31.28515625" style="1" bestFit="1" customWidth="1"/>
    <col min="12" max="16384" width="11.5703125" style="1"/>
  </cols>
  <sheetData>
    <row r="1" spans="1:11">
      <c r="A1" s="198" t="s">
        <v>439</v>
      </c>
      <c r="C1" s="166" t="s">
        <v>4365</v>
      </c>
    </row>
    <row r="3" spans="1:11">
      <c r="A3" s="1532" t="s">
        <v>9</v>
      </c>
      <c r="B3" s="1535" t="s">
        <v>374</v>
      </c>
      <c r="C3" s="1535" t="s">
        <v>375</v>
      </c>
      <c r="D3" s="1529" t="s">
        <v>368</v>
      </c>
      <c r="E3" s="1530"/>
      <c r="F3" s="1531"/>
      <c r="G3" s="1529" t="s">
        <v>435</v>
      </c>
      <c r="H3" s="1530"/>
      <c r="I3" s="1531"/>
    </row>
    <row r="4" spans="1:11" ht="23.25" thickBot="1">
      <c r="A4" s="1533"/>
      <c r="B4" s="1535"/>
      <c r="C4" s="1535"/>
      <c r="D4" s="199" t="s">
        <v>370</v>
      </c>
      <c r="E4" s="199" t="s">
        <v>376</v>
      </c>
      <c r="F4" s="199" t="s">
        <v>377</v>
      </c>
      <c r="G4" s="199" t="s">
        <v>371</v>
      </c>
      <c r="H4" s="200" t="s">
        <v>1321</v>
      </c>
      <c r="I4" s="199" t="s">
        <v>377</v>
      </c>
      <c r="J4" s="199" t="s">
        <v>1161</v>
      </c>
      <c r="K4" s="199" t="s">
        <v>1162</v>
      </c>
    </row>
    <row r="5" spans="1:11" s="208" customFormat="1" ht="14.65" customHeight="1">
      <c r="A5" s="1536" t="s">
        <v>1163</v>
      </c>
      <c r="B5" s="201" t="s">
        <v>1322</v>
      </c>
      <c r="C5" s="201" t="s">
        <v>1145</v>
      </c>
      <c r="D5" s="202">
        <v>2022</v>
      </c>
      <c r="E5" s="203"/>
      <c r="F5" s="202"/>
      <c r="G5" s="204" t="s">
        <v>1146</v>
      </c>
      <c r="H5" s="205">
        <v>3000000</v>
      </c>
      <c r="I5" s="206" t="s">
        <v>281</v>
      </c>
      <c r="J5" s="207" t="s">
        <v>1147</v>
      </c>
      <c r="K5" s="207"/>
    </row>
    <row r="6" spans="1:11" s="208" customFormat="1">
      <c r="A6" s="1537"/>
      <c r="B6" s="201" t="s">
        <v>1323</v>
      </c>
      <c r="C6" s="201" t="s">
        <v>1145</v>
      </c>
      <c r="D6" s="202">
        <v>2022</v>
      </c>
      <c r="E6" s="209"/>
      <c r="F6" s="202"/>
      <c r="G6" s="201" t="s">
        <v>1148</v>
      </c>
      <c r="H6" s="205">
        <v>3000000</v>
      </c>
      <c r="I6" s="206" t="s">
        <v>281</v>
      </c>
      <c r="J6" s="207" t="s">
        <v>1149</v>
      </c>
      <c r="K6" s="207"/>
    </row>
    <row r="7" spans="1:11" s="208" customFormat="1">
      <c r="A7" s="1537"/>
      <c r="B7" s="201" t="s">
        <v>1324</v>
      </c>
      <c r="C7" s="201" t="s">
        <v>1145</v>
      </c>
      <c r="D7" s="202">
        <v>2022</v>
      </c>
      <c r="E7" s="209"/>
      <c r="F7" s="202"/>
      <c r="G7" s="201" t="s">
        <v>1150</v>
      </c>
      <c r="H7" s="205">
        <v>10000000</v>
      </c>
      <c r="I7" s="206" t="s">
        <v>281</v>
      </c>
      <c r="J7" s="207" t="s">
        <v>1149</v>
      </c>
      <c r="K7" s="207"/>
    </row>
    <row r="8" spans="1:11" s="208" customFormat="1">
      <c r="A8" s="1537"/>
      <c r="B8" s="201" t="s">
        <v>1325</v>
      </c>
      <c r="C8" s="201" t="s">
        <v>1145</v>
      </c>
      <c r="D8" s="202">
        <v>2022</v>
      </c>
      <c r="E8" s="209"/>
      <c r="F8" s="202"/>
      <c r="G8" s="201" t="s">
        <v>1151</v>
      </c>
      <c r="H8" s="205">
        <v>3000000</v>
      </c>
      <c r="I8" s="206" t="s">
        <v>281</v>
      </c>
      <c r="J8" s="207" t="s">
        <v>1147</v>
      </c>
      <c r="K8" s="207"/>
    </row>
    <row r="9" spans="1:11" s="208" customFormat="1" ht="22.5">
      <c r="A9" s="1537"/>
      <c r="B9" s="201" t="s">
        <v>1326</v>
      </c>
      <c r="C9" s="201" t="s">
        <v>1145</v>
      </c>
      <c r="D9" s="202">
        <v>2022</v>
      </c>
      <c r="E9" s="203"/>
      <c r="F9" s="202"/>
      <c r="G9" s="204" t="s">
        <v>1153</v>
      </c>
      <c r="H9" s="205">
        <v>19450000</v>
      </c>
      <c r="I9" s="206" t="s">
        <v>281</v>
      </c>
      <c r="J9" s="207" t="s">
        <v>1152</v>
      </c>
      <c r="K9" s="207"/>
    </row>
    <row r="10" spans="1:11" s="208" customFormat="1">
      <c r="A10" s="1537"/>
      <c r="B10" s="201" t="s">
        <v>1327</v>
      </c>
      <c r="C10" s="201" t="s">
        <v>1145</v>
      </c>
      <c r="D10" s="202">
        <v>2022</v>
      </c>
      <c r="E10" s="203"/>
      <c r="F10" s="202"/>
      <c r="G10" s="204" t="s">
        <v>1154</v>
      </c>
      <c r="H10" s="205">
        <v>1000000</v>
      </c>
      <c r="I10" s="206" t="s">
        <v>281</v>
      </c>
      <c r="J10" s="207" t="s">
        <v>1147</v>
      </c>
      <c r="K10" s="207"/>
    </row>
    <row r="11" spans="1:11" s="208" customFormat="1">
      <c r="A11" s="1537"/>
      <c r="B11" s="201" t="s">
        <v>1328</v>
      </c>
      <c r="C11" s="201" t="s">
        <v>1145</v>
      </c>
      <c r="D11" s="202">
        <v>2022</v>
      </c>
      <c r="E11" s="210"/>
      <c r="F11" s="202"/>
      <c r="G11" s="201" t="s">
        <v>1154</v>
      </c>
      <c r="H11" s="205">
        <v>500000</v>
      </c>
      <c r="I11" s="206" t="s">
        <v>281</v>
      </c>
      <c r="J11" s="207" t="s">
        <v>1147</v>
      </c>
      <c r="K11" s="207"/>
    </row>
    <row r="12" spans="1:11" s="208" customFormat="1" ht="27" customHeight="1">
      <c r="A12" s="1537"/>
      <c r="B12" s="201" t="s">
        <v>1329</v>
      </c>
      <c r="C12" s="201" t="s">
        <v>1155</v>
      </c>
      <c r="D12" s="202">
        <v>2022</v>
      </c>
      <c r="E12" s="203"/>
      <c r="F12" s="202"/>
      <c r="G12" s="204" t="s">
        <v>1156</v>
      </c>
      <c r="H12" s="205">
        <v>3000000</v>
      </c>
      <c r="I12" s="206" t="s">
        <v>281</v>
      </c>
      <c r="J12" s="207" t="s">
        <v>1147</v>
      </c>
      <c r="K12" s="207"/>
    </row>
    <row r="13" spans="1:11" s="208" customFormat="1">
      <c r="A13" s="1537"/>
      <c r="B13" s="201" t="s">
        <v>1330</v>
      </c>
      <c r="C13" s="201" t="s">
        <v>1157</v>
      </c>
      <c r="D13" s="202">
        <v>2022</v>
      </c>
      <c r="E13" s="203"/>
      <c r="F13" s="202"/>
      <c r="G13" s="204" t="s">
        <v>1154</v>
      </c>
      <c r="H13" s="205">
        <v>500000</v>
      </c>
      <c r="I13" s="206" t="s">
        <v>281</v>
      </c>
      <c r="J13" s="207" t="s">
        <v>1147</v>
      </c>
      <c r="K13" s="207"/>
    </row>
    <row r="14" spans="1:11" s="208" customFormat="1">
      <c r="A14" s="1537"/>
      <c r="B14" s="201" t="s">
        <v>1331</v>
      </c>
      <c r="C14" s="201" t="s">
        <v>1158</v>
      </c>
      <c r="D14" s="202">
        <v>2022</v>
      </c>
      <c r="E14" s="203"/>
      <c r="F14" s="202"/>
      <c r="G14" s="204" t="s">
        <v>1159</v>
      </c>
      <c r="H14" s="205">
        <v>3000000</v>
      </c>
      <c r="I14" s="206" t="s">
        <v>281</v>
      </c>
      <c r="J14" s="207" t="s">
        <v>1160</v>
      </c>
      <c r="K14" s="207"/>
    </row>
    <row r="15" spans="1:11" s="208" customFormat="1">
      <c r="A15" s="211"/>
      <c r="B15" s="212"/>
      <c r="C15" s="213"/>
      <c r="D15" s="213"/>
      <c r="E15" s="213"/>
      <c r="F15" s="213"/>
      <c r="G15" s="214" t="s">
        <v>164</v>
      </c>
      <c r="H15" s="215">
        <f>SUM(H5:H14)</f>
        <v>46450000</v>
      </c>
      <c r="I15" s="216"/>
      <c r="J15" s="207"/>
      <c r="K15" s="207"/>
    </row>
    <row r="16" spans="1:11" ht="33.75">
      <c r="A16" s="217" t="s">
        <v>75</v>
      </c>
      <c r="B16" s="218" t="s">
        <v>1164</v>
      </c>
      <c r="C16" s="218" t="s">
        <v>1165</v>
      </c>
      <c r="D16" s="218" t="s">
        <v>1166</v>
      </c>
      <c r="E16" s="219"/>
      <c r="F16" s="219"/>
      <c r="G16" s="220" t="s">
        <v>1167</v>
      </c>
      <c r="H16" s="221">
        <v>13333650</v>
      </c>
      <c r="I16" s="222" t="s">
        <v>281</v>
      </c>
      <c r="J16" s="222" t="s">
        <v>1168</v>
      </c>
      <c r="K16" s="223">
        <v>1</v>
      </c>
    </row>
    <row r="17" spans="1:11" ht="33.75">
      <c r="A17" s="1534" t="s">
        <v>136</v>
      </c>
      <c r="B17" s="224" t="s">
        <v>1169</v>
      </c>
      <c r="C17" s="225" t="s">
        <v>1172</v>
      </c>
      <c r="D17" s="226" t="s">
        <v>1170</v>
      </c>
      <c r="E17" s="227"/>
      <c r="F17" s="228"/>
      <c r="G17" s="229" t="s">
        <v>1173</v>
      </c>
      <c r="H17" s="230">
        <v>25137390</v>
      </c>
      <c r="I17" s="225" t="s">
        <v>281</v>
      </c>
      <c r="J17" s="231" t="s">
        <v>1175</v>
      </c>
      <c r="K17" s="231" t="s">
        <v>1176</v>
      </c>
    </row>
    <row r="18" spans="1:11">
      <c r="A18" s="1534"/>
      <c r="B18" s="224" t="s">
        <v>1169</v>
      </c>
      <c r="C18" s="225" t="s">
        <v>1172</v>
      </c>
      <c r="D18" s="226" t="s">
        <v>1171</v>
      </c>
      <c r="E18" s="227"/>
      <c r="F18" s="228"/>
      <c r="G18" s="229" t="s">
        <v>1174</v>
      </c>
      <c r="H18" s="230">
        <v>14893300</v>
      </c>
      <c r="I18" s="225" t="s">
        <v>281</v>
      </c>
      <c r="J18" s="231" t="s">
        <v>1175</v>
      </c>
      <c r="K18" s="231" t="s">
        <v>1176</v>
      </c>
    </row>
    <row r="19" spans="1:11">
      <c r="A19" s="211"/>
      <c r="B19" s="224"/>
      <c r="C19" s="225"/>
      <c r="D19" s="226"/>
      <c r="E19" s="227"/>
      <c r="F19" s="228"/>
      <c r="G19" s="232" t="s">
        <v>164</v>
      </c>
      <c r="H19" s="230">
        <f>SUM(H17:H18)</f>
        <v>40030690</v>
      </c>
      <c r="I19" s="231" t="s">
        <v>281</v>
      </c>
      <c r="J19" s="233"/>
      <c r="K19" s="233"/>
    </row>
    <row r="20" spans="1:11">
      <c r="A20" s="1546" t="s">
        <v>23</v>
      </c>
      <c r="B20" s="10" t="s">
        <v>1193</v>
      </c>
      <c r="C20" s="234"/>
      <c r="D20" s="235"/>
      <c r="E20" s="236"/>
      <c r="F20" s="237"/>
      <c r="G20" s="234" t="s">
        <v>1177</v>
      </c>
      <c r="H20" s="238">
        <v>35544000</v>
      </c>
      <c r="I20" s="239" t="s">
        <v>281</v>
      </c>
      <c r="J20" s="240" t="s">
        <v>1147</v>
      </c>
      <c r="K20" s="240"/>
    </row>
    <row r="21" spans="1:11">
      <c r="A21" s="1546"/>
      <c r="B21" s="241" t="s">
        <v>1194</v>
      </c>
      <c r="C21" s="234"/>
      <c r="D21" s="235"/>
      <c r="E21" s="236"/>
      <c r="F21" s="237"/>
      <c r="G21" s="234" t="s">
        <v>1178</v>
      </c>
      <c r="H21" s="238">
        <v>11860000</v>
      </c>
      <c r="I21" s="239" t="s">
        <v>281</v>
      </c>
      <c r="J21" s="240" t="s">
        <v>1147</v>
      </c>
      <c r="K21" s="240"/>
    </row>
    <row r="22" spans="1:11">
      <c r="A22" s="1546"/>
      <c r="B22" s="241" t="s">
        <v>1195</v>
      </c>
      <c r="C22" s="234"/>
      <c r="D22" s="235"/>
      <c r="E22" s="236"/>
      <c r="F22" s="237"/>
      <c r="G22" s="234" t="s">
        <v>1179</v>
      </c>
      <c r="H22" s="238">
        <v>5000000</v>
      </c>
      <c r="I22" s="239" t="s">
        <v>281</v>
      </c>
      <c r="J22" s="240" t="s">
        <v>1147</v>
      </c>
      <c r="K22" s="240"/>
    </row>
    <row r="23" spans="1:11">
      <c r="A23" s="1546"/>
      <c r="B23" s="241" t="s">
        <v>1196</v>
      </c>
      <c r="C23" s="234"/>
      <c r="D23" s="235"/>
      <c r="E23" s="236"/>
      <c r="F23" s="237"/>
      <c r="G23" s="234" t="s">
        <v>1180</v>
      </c>
      <c r="H23" s="238">
        <v>1997500</v>
      </c>
      <c r="I23" s="239" t="s">
        <v>281</v>
      </c>
      <c r="J23" s="240" t="s">
        <v>1152</v>
      </c>
      <c r="K23" s="240"/>
    </row>
    <row r="24" spans="1:11">
      <c r="A24" s="1546"/>
      <c r="B24" s="234" t="s">
        <v>1197</v>
      </c>
      <c r="C24" s="234"/>
      <c r="D24" s="235"/>
      <c r="E24" s="236"/>
      <c r="F24" s="237"/>
      <c r="G24" s="234" t="s">
        <v>1181</v>
      </c>
      <c r="H24" s="238">
        <v>136340207</v>
      </c>
      <c r="I24" s="239" t="s">
        <v>281</v>
      </c>
      <c r="J24" s="240" t="s">
        <v>1152</v>
      </c>
      <c r="K24" s="240"/>
    </row>
    <row r="25" spans="1:11">
      <c r="A25" s="1546"/>
      <c r="B25" s="234" t="s">
        <v>1198</v>
      </c>
      <c r="C25" s="234"/>
      <c r="D25" s="235"/>
      <c r="E25" s="236"/>
      <c r="F25" s="237"/>
      <c r="G25" s="234" t="s">
        <v>1182</v>
      </c>
      <c r="H25" s="238">
        <v>7559599</v>
      </c>
      <c r="I25" s="239" t="s">
        <v>281</v>
      </c>
      <c r="J25" s="240" t="s">
        <v>1183</v>
      </c>
      <c r="K25" s="240"/>
    </row>
    <row r="26" spans="1:11">
      <c r="A26" s="1546"/>
      <c r="B26" s="241" t="s">
        <v>1199</v>
      </c>
      <c r="C26" s="234"/>
      <c r="D26" s="235"/>
      <c r="E26" s="236"/>
      <c r="F26" s="237"/>
      <c r="G26" s="234" t="s">
        <v>1184</v>
      </c>
      <c r="H26" s="238">
        <v>7559599</v>
      </c>
      <c r="I26" s="239" t="s">
        <v>281</v>
      </c>
      <c r="J26" s="240" t="s">
        <v>1183</v>
      </c>
      <c r="K26" s="240"/>
    </row>
    <row r="27" spans="1:11">
      <c r="A27" s="1546"/>
      <c r="B27" s="234" t="s">
        <v>1200</v>
      </c>
      <c r="C27" s="234"/>
      <c r="D27" s="235"/>
      <c r="E27" s="236"/>
      <c r="F27" s="237"/>
      <c r="G27" s="234" t="s">
        <v>1185</v>
      </c>
      <c r="H27" s="238">
        <v>24438380</v>
      </c>
      <c r="I27" s="239" t="s">
        <v>281</v>
      </c>
      <c r="J27" s="240" t="s">
        <v>1183</v>
      </c>
      <c r="K27" s="240"/>
    </row>
    <row r="28" spans="1:11">
      <c r="A28" s="1546"/>
      <c r="B28" s="234" t="s">
        <v>1201</v>
      </c>
      <c r="C28" s="234"/>
      <c r="D28" s="235"/>
      <c r="E28" s="236"/>
      <c r="F28" s="237"/>
      <c r="G28" s="234" t="s">
        <v>1186</v>
      </c>
      <c r="H28" s="238">
        <v>24438380</v>
      </c>
      <c r="I28" s="239" t="s">
        <v>281</v>
      </c>
      <c r="J28" s="240" t="s">
        <v>1183</v>
      </c>
      <c r="K28" s="240"/>
    </row>
    <row r="29" spans="1:11">
      <c r="A29" s="1546"/>
      <c r="B29" s="241" t="s">
        <v>1202</v>
      </c>
      <c r="C29" s="234"/>
      <c r="D29" s="235"/>
      <c r="E29" s="236"/>
      <c r="F29" s="237"/>
      <c r="G29" s="234" t="s">
        <v>1187</v>
      </c>
      <c r="H29" s="238">
        <v>1485000</v>
      </c>
      <c r="I29" s="239" t="s">
        <v>281</v>
      </c>
      <c r="J29" s="240" t="s">
        <v>1188</v>
      </c>
      <c r="K29" s="240"/>
    </row>
    <row r="30" spans="1:11">
      <c r="A30" s="1546"/>
      <c r="B30" s="241" t="s">
        <v>1203</v>
      </c>
      <c r="C30" s="234"/>
      <c r="D30" s="235"/>
      <c r="E30" s="236"/>
      <c r="F30" s="237"/>
      <c r="G30" s="234" t="s">
        <v>1189</v>
      </c>
      <c r="H30" s="238">
        <v>1567580</v>
      </c>
      <c r="I30" s="239" t="s">
        <v>281</v>
      </c>
      <c r="J30" s="240" t="s">
        <v>1188</v>
      </c>
      <c r="K30" s="240"/>
    </row>
    <row r="31" spans="1:11">
      <c r="A31" s="1546"/>
      <c r="B31" s="241" t="s">
        <v>1204</v>
      </c>
      <c r="C31" s="234"/>
      <c r="D31" s="235"/>
      <c r="E31" s="236"/>
      <c r="F31" s="237"/>
      <c r="G31" s="234" t="s">
        <v>1190</v>
      </c>
      <c r="H31" s="238">
        <v>1260000</v>
      </c>
      <c r="I31" s="239" t="s">
        <v>281</v>
      </c>
      <c r="J31" s="240" t="s">
        <v>1188</v>
      </c>
      <c r="K31" s="240"/>
    </row>
    <row r="32" spans="1:11">
      <c r="A32" s="1546"/>
      <c r="B32" s="241" t="s">
        <v>1205</v>
      </c>
      <c r="C32" s="234"/>
      <c r="D32" s="235"/>
      <c r="E32" s="236"/>
      <c r="F32" s="237"/>
      <c r="G32" s="234" t="s">
        <v>1191</v>
      </c>
      <c r="H32" s="238">
        <v>16498570</v>
      </c>
      <c r="I32" s="239" t="s">
        <v>281</v>
      </c>
      <c r="J32" s="240" t="s">
        <v>1192</v>
      </c>
      <c r="K32" s="240"/>
    </row>
    <row r="33" spans="1:11">
      <c r="A33" s="1546"/>
      <c r="B33" s="241"/>
      <c r="C33" s="234"/>
      <c r="D33" s="235"/>
      <c r="E33" s="236"/>
      <c r="F33" s="237"/>
      <c r="G33" s="242" t="s">
        <v>164</v>
      </c>
      <c r="H33" s="243">
        <v>275548815</v>
      </c>
      <c r="I33" s="240" t="s">
        <v>281</v>
      </c>
      <c r="J33" s="240"/>
      <c r="K33" s="240"/>
    </row>
    <row r="34" spans="1:11">
      <c r="A34" s="1547" t="s">
        <v>18</v>
      </c>
      <c r="B34" s="224" t="s">
        <v>1243</v>
      </c>
      <c r="C34" s="224" t="s">
        <v>1244</v>
      </c>
      <c r="D34" s="244">
        <v>44573</v>
      </c>
      <c r="E34" s="245">
        <v>948000</v>
      </c>
      <c r="F34" s="224" t="s">
        <v>281</v>
      </c>
      <c r="G34" s="224" t="s">
        <v>1245</v>
      </c>
      <c r="H34" s="224"/>
      <c r="I34" s="224"/>
      <c r="J34" s="224"/>
      <c r="K34" s="224"/>
    </row>
    <row r="35" spans="1:11">
      <c r="A35" s="1548"/>
      <c r="B35" s="224" t="s">
        <v>1243</v>
      </c>
      <c r="C35" s="224" t="s">
        <v>1244</v>
      </c>
      <c r="D35" s="244">
        <v>44580</v>
      </c>
      <c r="E35" s="245">
        <v>906374</v>
      </c>
      <c r="F35" s="224" t="s">
        <v>281</v>
      </c>
      <c r="G35" s="224" t="s">
        <v>1246</v>
      </c>
      <c r="H35" s="224"/>
      <c r="I35" s="224"/>
      <c r="J35" s="224"/>
      <c r="K35" s="224"/>
    </row>
    <row r="36" spans="1:11">
      <c r="A36" s="1548"/>
      <c r="B36" s="224" t="s">
        <v>1243</v>
      </c>
      <c r="C36" s="224" t="s">
        <v>1244</v>
      </c>
      <c r="D36" s="244">
        <v>44593</v>
      </c>
      <c r="E36" s="245">
        <v>2364000</v>
      </c>
      <c r="F36" s="224" t="s">
        <v>281</v>
      </c>
      <c r="G36" s="224" t="s">
        <v>1247</v>
      </c>
      <c r="H36" s="224"/>
      <c r="I36" s="224"/>
      <c r="J36" s="224"/>
      <c r="K36" s="224"/>
    </row>
    <row r="37" spans="1:11">
      <c r="A37" s="1548"/>
      <c r="B37" s="224" t="s">
        <v>1243</v>
      </c>
      <c r="C37" s="224" t="s">
        <v>1244</v>
      </c>
      <c r="D37" s="244">
        <v>44610</v>
      </c>
      <c r="E37" s="245">
        <v>880368</v>
      </c>
      <c r="F37" s="224" t="s">
        <v>281</v>
      </c>
      <c r="G37" s="224" t="s">
        <v>1248</v>
      </c>
      <c r="H37" s="224"/>
      <c r="I37" s="224"/>
      <c r="J37" s="224"/>
      <c r="K37" s="224"/>
    </row>
    <row r="38" spans="1:11">
      <c r="A38" s="1548"/>
      <c r="B38" s="224" t="s">
        <v>1243</v>
      </c>
      <c r="C38" s="224" t="s">
        <v>1244</v>
      </c>
      <c r="D38" s="244">
        <v>44610</v>
      </c>
      <c r="E38" s="245">
        <v>69349</v>
      </c>
      <c r="F38" s="224" t="s">
        <v>281</v>
      </c>
      <c r="G38" s="224" t="s">
        <v>1249</v>
      </c>
      <c r="H38" s="224"/>
      <c r="I38" s="224"/>
      <c r="J38" s="224"/>
      <c r="K38" s="224"/>
    </row>
    <row r="39" spans="1:11">
      <c r="A39" s="1548"/>
      <c r="B39" s="224" t="s">
        <v>1243</v>
      </c>
      <c r="C39" s="224" t="s">
        <v>1244</v>
      </c>
      <c r="D39" s="244">
        <v>44624</v>
      </c>
      <c r="E39" s="245">
        <v>2292000</v>
      </c>
      <c r="F39" s="224" t="s">
        <v>281</v>
      </c>
      <c r="G39" s="224" t="s">
        <v>1250</v>
      </c>
      <c r="H39" s="224"/>
      <c r="I39" s="224"/>
      <c r="J39" s="224"/>
      <c r="K39" s="224"/>
    </row>
    <row r="40" spans="1:11">
      <c r="A40" s="1548"/>
      <c r="B40" s="224" t="s">
        <v>1243</v>
      </c>
      <c r="C40" s="224" t="s">
        <v>1244</v>
      </c>
      <c r="D40" s="244">
        <v>44641</v>
      </c>
      <c r="E40" s="245">
        <v>880368</v>
      </c>
      <c r="F40" s="224" t="s">
        <v>281</v>
      </c>
      <c r="G40" s="224" t="s">
        <v>1251</v>
      </c>
      <c r="H40" s="224"/>
      <c r="I40" s="224"/>
      <c r="J40" s="224"/>
      <c r="K40" s="224"/>
    </row>
    <row r="41" spans="1:11">
      <c r="A41" s="1548"/>
      <c r="B41" s="224" t="s">
        <v>1243</v>
      </c>
      <c r="C41" s="224" t="s">
        <v>1244</v>
      </c>
      <c r="D41" s="244">
        <v>44641</v>
      </c>
      <c r="E41" s="245">
        <v>81733</v>
      </c>
      <c r="F41" s="224" t="s">
        <v>281</v>
      </c>
      <c r="G41" s="224" t="s">
        <v>1252</v>
      </c>
      <c r="H41" s="224"/>
      <c r="I41" s="224"/>
      <c r="J41" s="224"/>
      <c r="K41" s="224"/>
    </row>
    <row r="42" spans="1:11">
      <c r="A42" s="1548"/>
      <c r="B42" s="224" t="s">
        <v>1243</v>
      </c>
      <c r="C42" s="224" t="s">
        <v>1244</v>
      </c>
      <c r="D42" s="244">
        <v>44651</v>
      </c>
      <c r="E42" s="245">
        <v>2496000</v>
      </c>
      <c r="F42" s="224" t="s">
        <v>281</v>
      </c>
      <c r="G42" s="224" t="s">
        <v>1253</v>
      </c>
      <c r="H42" s="224"/>
      <c r="I42" s="224"/>
      <c r="J42" s="224"/>
      <c r="K42" s="224"/>
    </row>
    <row r="43" spans="1:11">
      <c r="A43" s="1548"/>
      <c r="B43" s="224" t="s">
        <v>1243</v>
      </c>
      <c r="C43" s="224" t="s">
        <v>1244</v>
      </c>
      <c r="D43" s="244">
        <v>44683</v>
      </c>
      <c r="E43" s="245">
        <v>880368</v>
      </c>
      <c r="F43" s="224" t="s">
        <v>281</v>
      </c>
      <c r="G43" s="224" t="s">
        <v>1254</v>
      </c>
      <c r="H43" s="224"/>
      <c r="I43" s="224"/>
      <c r="J43" s="224"/>
      <c r="K43" s="224"/>
    </row>
    <row r="44" spans="1:11">
      <c r="A44" s="1548"/>
      <c r="B44" s="224" t="s">
        <v>1243</v>
      </c>
      <c r="C44" s="224" t="s">
        <v>1244</v>
      </c>
      <c r="D44" s="244">
        <v>44683</v>
      </c>
      <c r="E44" s="245">
        <v>89164</v>
      </c>
      <c r="F44" s="224" t="s">
        <v>281</v>
      </c>
      <c r="G44" s="224" t="s">
        <v>1255</v>
      </c>
      <c r="H44" s="224"/>
      <c r="I44" s="224"/>
      <c r="J44" s="224"/>
      <c r="K44" s="224"/>
    </row>
    <row r="45" spans="1:11">
      <c r="A45" s="1548"/>
      <c r="B45" s="224" t="s">
        <v>1243</v>
      </c>
      <c r="C45" s="224" t="s">
        <v>1244</v>
      </c>
      <c r="D45" s="244">
        <v>44687</v>
      </c>
      <c r="E45" s="245">
        <v>2178000</v>
      </c>
      <c r="F45" s="224" t="s">
        <v>281</v>
      </c>
      <c r="G45" s="224" t="s">
        <v>1256</v>
      </c>
      <c r="H45" s="224"/>
      <c r="I45" s="224"/>
      <c r="J45" s="224"/>
      <c r="K45" s="224"/>
    </row>
    <row r="46" spans="1:11">
      <c r="A46" s="1548"/>
      <c r="B46" s="224" t="s">
        <v>1243</v>
      </c>
      <c r="C46" s="224" t="s">
        <v>1244</v>
      </c>
      <c r="D46" s="244">
        <v>44699</v>
      </c>
      <c r="E46" s="245">
        <v>108978</v>
      </c>
      <c r="F46" s="224" t="s">
        <v>281</v>
      </c>
      <c r="G46" s="224" t="s">
        <v>1257</v>
      </c>
      <c r="H46" s="224"/>
      <c r="I46" s="224"/>
      <c r="J46" s="224"/>
      <c r="K46" s="224"/>
    </row>
    <row r="47" spans="1:11">
      <c r="A47" s="1548"/>
      <c r="B47" s="224" t="s">
        <v>1243</v>
      </c>
      <c r="C47" s="224" t="s">
        <v>1244</v>
      </c>
      <c r="D47" s="244">
        <v>44699</v>
      </c>
      <c r="E47" s="245">
        <v>880368</v>
      </c>
      <c r="F47" s="224" t="s">
        <v>281</v>
      </c>
      <c r="G47" s="224" t="s">
        <v>1258</v>
      </c>
      <c r="H47" s="224"/>
      <c r="I47" s="224"/>
      <c r="J47" s="224"/>
      <c r="K47" s="224"/>
    </row>
    <row r="48" spans="1:11">
      <c r="A48" s="1548"/>
      <c r="B48" s="224" t="s">
        <v>1243</v>
      </c>
      <c r="C48" s="224" t="s">
        <v>1244</v>
      </c>
      <c r="D48" s="244">
        <v>44713</v>
      </c>
      <c r="E48" s="245">
        <v>1686000</v>
      </c>
      <c r="F48" s="224" t="s">
        <v>281</v>
      </c>
      <c r="G48" s="224" t="s">
        <v>1259</v>
      </c>
      <c r="H48" s="224"/>
      <c r="I48" s="224"/>
      <c r="J48" s="224"/>
      <c r="K48" s="224"/>
    </row>
    <row r="49" spans="1:11">
      <c r="A49" s="1548"/>
      <c r="B49" s="224" t="s">
        <v>1243</v>
      </c>
      <c r="C49" s="224" t="s">
        <v>1244</v>
      </c>
      <c r="D49" s="244">
        <v>44734</v>
      </c>
      <c r="E49" s="245">
        <v>1219128</v>
      </c>
      <c r="F49" s="224" t="s">
        <v>281</v>
      </c>
      <c r="G49" s="224" t="s">
        <v>1260</v>
      </c>
      <c r="H49" s="224"/>
      <c r="I49" s="224"/>
      <c r="J49" s="224"/>
      <c r="K49" s="224"/>
    </row>
    <row r="50" spans="1:11">
      <c r="A50" s="1548"/>
      <c r="B50" s="224" t="s">
        <v>1243</v>
      </c>
      <c r="C50" s="224" t="s">
        <v>1244</v>
      </c>
      <c r="D50" s="244">
        <v>44740</v>
      </c>
      <c r="E50" s="245">
        <v>2232000</v>
      </c>
      <c r="F50" s="224" t="s">
        <v>281</v>
      </c>
      <c r="G50" s="224" t="s">
        <v>1261</v>
      </c>
      <c r="H50" s="224"/>
      <c r="I50" s="224"/>
      <c r="J50" s="224"/>
      <c r="K50" s="224"/>
    </row>
    <row r="51" spans="1:11">
      <c r="A51" s="1548"/>
      <c r="B51" s="224" t="s">
        <v>1243</v>
      </c>
      <c r="C51" s="224" t="s">
        <v>1244</v>
      </c>
      <c r="D51" s="244">
        <v>44762</v>
      </c>
      <c r="E51" s="245">
        <v>1219127</v>
      </c>
      <c r="F51" s="224" t="s">
        <v>281</v>
      </c>
      <c r="G51" s="224" t="s">
        <v>1262</v>
      </c>
      <c r="H51" s="224"/>
      <c r="I51" s="224"/>
      <c r="J51" s="224"/>
      <c r="K51" s="224"/>
    </row>
    <row r="52" spans="1:11">
      <c r="A52" s="1548"/>
      <c r="B52" s="224" t="s">
        <v>1243</v>
      </c>
      <c r="C52" s="224" t="s">
        <v>1244</v>
      </c>
      <c r="D52" s="244">
        <v>44790</v>
      </c>
      <c r="E52" s="245">
        <v>1219127</v>
      </c>
      <c r="F52" s="224" t="s">
        <v>281</v>
      </c>
      <c r="G52" s="224" t="s">
        <v>1263</v>
      </c>
      <c r="H52" s="224"/>
      <c r="I52" s="224"/>
      <c r="J52" s="224"/>
      <c r="K52" s="224"/>
    </row>
    <row r="53" spans="1:11">
      <c r="A53" s="1548"/>
      <c r="B53" s="224" t="s">
        <v>1243</v>
      </c>
      <c r="C53" s="224" t="s">
        <v>1244</v>
      </c>
      <c r="D53" s="244">
        <v>44804</v>
      </c>
      <c r="E53" s="245">
        <v>2838000</v>
      </c>
      <c r="F53" s="224" t="s">
        <v>281</v>
      </c>
      <c r="G53" s="224" t="s">
        <v>1264</v>
      </c>
      <c r="H53" s="224"/>
      <c r="I53" s="224"/>
      <c r="J53" s="224"/>
      <c r="K53" s="224"/>
    </row>
    <row r="54" spans="1:11">
      <c r="A54" s="1548"/>
      <c r="B54" s="224" t="s">
        <v>1243</v>
      </c>
      <c r="C54" s="224" t="s">
        <v>1244</v>
      </c>
      <c r="D54" s="244">
        <v>44824</v>
      </c>
      <c r="E54" s="245">
        <v>1219127</v>
      </c>
      <c r="F54" s="224" t="s">
        <v>281</v>
      </c>
      <c r="G54" s="224" t="s">
        <v>1265</v>
      </c>
      <c r="H54" s="224"/>
      <c r="I54" s="224"/>
      <c r="J54" s="224"/>
      <c r="K54" s="224"/>
    </row>
    <row r="55" spans="1:11">
      <c r="A55" s="1548"/>
      <c r="B55" s="224" t="s">
        <v>1243</v>
      </c>
      <c r="C55" s="224" t="s">
        <v>1244</v>
      </c>
      <c r="D55" s="244">
        <v>44838</v>
      </c>
      <c r="E55" s="245">
        <v>2502000</v>
      </c>
      <c r="F55" s="224" t="s">
        <v>281</v>
      </c>
      <c r="G55" s="224" t="s">
        <v>1266</v>
      </c>
      <c r="H55" s="224"/>
      <c r="I55" s="224"/>
      <c r="J55" s="224"/>
      <c r="K55" s="224"/>
    </row>
    <row r="56" spans="1:11">
      <c r="A56" s="1548"/>
      <c r="B56" s="224" t="s">
        <v>1243</v>
      </c>
      <c r="C56" s="224" t="s">
        <v>1244</v>
      </c>
      <c r="D56" s="244">
        <v>44854</v>
      </c>
      <c r="E56" s="245">
        <v>1219127</v>
      </c>
      <c r="F56" s="224" t="s">
        <v>281</v>
      </c>
      <c r="G56" s="224" t="s">
        <v>1267</v>
      </c>
      <c r="H56" s="224"/>
      <c r="I56" s="224"/>
      <c r="J56" s="224"/>
      <c r="K56" s="224"/>
    </row>
    <row r="57" spans="1:11">
      <c r="A57" s="1548"/>
      <c r="B57" s="224" t="s">
        <v>1243</v>
      </c>
      <c r="C57" s="224" t="s">
        <v>1244</v>
      </c>
      <c r="D57" s="244">
        <v>44868</v>
      </c>
      <c r="E57" s="245">
        <v>2682000</v>
      </c>
      <c r="F57" s="224" t="s">
        <v>281</v>
      </c>
      <c r="G57" s="224" t="s">
        <v>1268</v>
      </c>
      <c r="H57" s="224"/>
      <c r="I57" s="224"/>
      <c r="J57" s="224"/>
      <c r="K57" s="224"/>
    </row>
    <row r="58" spans="1:11">
      <c r="A58" s="1548"/>
      <c r="B58" s="224" t="s">
        <v>1243</v>
      </c>
      <c r="C58" s="224" t="s">
        <v>1244</v>
      </c>
      <c r="D58" s="244">
        <v>44897</v>
      </c>
      <c r="E58" s="245">
        <v>2424000</v>
      </c>
      <c r="F58" s="224" t="s">
        <v>281</v>
      </c>
      <c r="G58" s="224" t="s">
        <v>1269</v>
      </c>
      <c r="H58" s="224"/>
      <c r="I58" s="224"/>
      <c r="J58" s="224"/>
      <c r="K58" s="224"/>
    </row>
    <row r="59" spans="1:11">
      <c r="A59" s="1548"/>
      <c r="B59" s="224" t="s">
        <v>1243</v>
      </c>
      <c r="C59" s="224" t="s">
        <v>1244</v>
      </c>
      <c r="D59" s="244">
        <v>44917</v>
      </c>
      <c r="E59" s="245">
        <v>2478000</v>
      </c>
      <c r="F59" s="224" t="s">
        <v>281</v>
      </c>
      <c r="G59" s="224" t="s">
        <v>1270</v>
      </c>
      <c r="H59" s="224"/>
      <c r="I59" s="224"/>
      <c r="J59" s="224"/>
      <c r="K59" s="224"/>
    </row>
    <row r="60" spans="1:11">
      <c r="A60" s="1548"/>
      <c r="B60" s="224" t="s">
        <v>1271</v>
      </c>
      <c r="C60" s="224" t="s">
        <v>1272</v>
      </c>
      <c r="D60" s="244">
        <v>44832</v>
      </c>
      <c r="E60" s="245">
        <v>900000</v>
      </c>
      <c r="F60" s="224" t="s">
        <v>281</v>
      </c>
      <c r="G60" s="224" t="s">
        <v>1273</v>
      </c>
      <c r="H60" s="224"/>
      <c r="I60" s="224"/>
      <c r="J60" s="224"/>
      <c r="K60" s="224"/>
    </row>
    <row r="61" spans="1:11">
      <c r="A61" s="1548"/>
      <c r="B61" s="224" t="s">
        <v>1271</v>
      </c>
      <c r="C61" s="224" t="s">
        <v>1272</v>
      </c>
      <c r="D61" s="244">
        <v>44853</v>
      </c>
      <c r="E61" s="245">
        <v>8225150</v>
      </c>
      <c r="F61" s="224" t="s">
        <v>281</v>
      </c>
      <c r="G61" s="224" t="s">
        <v>1274</v>
      </c>
      <c r="H61" s="224"/>
      <c r="I61" s="224"/>
      <c r="J61" s="224"/>
      <c r="K61" s="224"/>
    </row>
    <row r="62" spans="1:11">
      <c r="A62" s="1548"/>
      <c r="B62" s="224" t="s">
        <v>1275</v>
      </c>
      <c r="C62" s="224" t="s">
        <v>1276</v>
      </c>
      <c r="D62" s="244">
        <v>44650</v>
      </c>
      <c r="E62" s="245">
        <v>350000</v>
      </c>
      <c r="F62" s="224" t="s">
        <v>281</v>
      </c>
      <c r="G62" s="224" t="s">
        <v>1277</v>
      </c>
      <c r="H62" s="224"/>
      <c r="I62" s="224"/>
      <c r="J62" s="224"/>
      <c r="K62" s="224"/>
    </row>
    <row r="63" spans="1:11">
      <c r="A63" s="1548"/>
      <c r="B63" s="224" t="s">
        <v>1278</v>
      </c>
      <c r="C63" s="224" t="s">
        <v>886</v>
      </c>
      <c r="D63" s="244">
        <v>44595</v>
      </c>
      <c r="E63" s="245">
        <v>2200000</v>
      </c>
      <c r="F63" s="224" t="s">
        <v>281</v>
      </c>
      <c r="G63" s="224" t="s">
        <v>1279</v>
      </c>
      <c r="H63" s="224"/>
      <c r="I63" s="224"/>
      <c r="J63" s="224"/>
      <c r="K63" s="224"/>
    </row>
    <row r="64" spans="1:11">
      <c r="A64" s="1548"/>
      <c r="B64" s="224" t="s">
        <v>1280</v>
      </c>
      <c r="C64" s="224" t="s">
        <v>1272</v>
      </c>
      <c r="D64" s="244">
        <v>44602</v>
      </c>
      <c r="E64" s="245">
        <v>1000000</v>
      </c>
      <c r="F64" s="224" t="s">
        <v>281</v>
      </c>
      <c r="G64" s="224" t="s">
        <v>1281</v>
      </c>
      <c r="H64" s="224"/>
      <c r="I64" s="224"/>
      <c r="J64" s="224"/>
      <c r="K64" s="224"/>
    </row>
    <row r="65" spans="1:11">
      <c r="A65" s="1548"/>
      <c r="B65" s="224" t="s">
        <v>1278</v>
      </c>
      <c r="C65" s="224" t="s">
        <v>886</v>
      </c>
      <c r="D65" s="244">
        <v>44678</v>
      </c>
      <c r="E65" s="245">
        <v>1000000</v>
      </c>
      <c r="F65" s="224" t="s">
        <v>281</v>
      </c>
      <c r="G65" s="224" t="s">
        <v>1282</v>
      </c>
      <c r="H65" s="224"/>
      <c r="I65" s="224"/>
      <c r="J65" s="224"/>
      <c r="K65" s="224"/>
    </row>
    <row r="66" spans="1:11">
      <c r="A66" s="1548"/>
      <c r="B66" s="224" t="s">
        <v>1278</v>
      </c>
      <c r="C66" s="224" t="s">
        <v>886</v>
      </c>
      <c r="D66" s="244">
        <v>44681</v>
      </c>
      <c r="E66" s="245">
        <v>400000</v>
      </c>
      <c r="F66" s="224" t="s">
        <v>281</v>
      </c>
      <c r="G66" s="224" t="s">
        <v>1283</v>
      </c>
      <c r="H66" s="224"/>
      <c r="I66" s="224"/>
      <c r="J66" s="224"/>
      <c r="K66" s="224"/>
    </row>
    <row r="67" spans="1:11">
      <c r="A67" s="1548"/>
      <c r="B67" s="224" t="s">
        <v>1284</v>
      </c>
      <c r="C67" s="224" t="s">
        <v>1272</v>
      </c>
      <c r="D67" s="244">
        <v>44833</v>
      </c>
      <c r="E67" s="245">
        <v>3000000</v>
      </c>
      <c r="F67" s="224" t="s">
        <v>281</v>
      </c>
      <c r="G67" s="224" t="s">
        <v>1285</v>
      </c>
      <c r="H67" s="224"/>
      <c r="I67" s="224"/>
      <c r="J67" s="224"/>
      <c r="K67" s="224"/>
    </row>
    <row r="68" spans="1:11">
      <c r="A68" s="1548"/>
      <c r="B68" s="224" t="s">
        <v>1278</v>
      </c>
      <c r="C68" s="224" t="s">
        <v>886</v>
      </c>
      <c r="D68" s="244">
        <v>44862</v>
      </c>
      <c r="E68" s="245">
        <v>2000000</v>
      </c>
      <c r="F68" s="224" t="s">
        <v>281</v>
      </c>
      <c r="G68" s="224" t="s">
        <v>1286</v>
      </c>
      <c r="H68" s="224"/>
      <c r="I68" s="224"/>
      <c r="J68" s="224"/>
      <c r="K68" s="224"/>
    </row>
    <row r="69" spans="1:11">
      <c r="A69" s="1548"/>
      <c r="B69" s="224" t="s">
        <v>1287</v>
      </c>
      <c r="C69" s="224" t="s">
        <v>1272</v>
      </c>
      <c r="D69" s="244">
        <v>44880</v>
      </c>
      <c r="E69" s="245">
        <v>190800</v>
      </c>
      <c r="F69" s="224" t="s">
        <v>281</v>
      </c>
      <c r="G69" s="224" t="s">
        <v>1288</v>
      </c>
      <c r="H69" s="224"/>
      <c r="I69" s="224"/>
      <c r="J69" s="224"/>
      <c r="K69" s="224"/>
    </row>
    <row r="70" spans="1:11">
      <c r="A70" s="1548"/>
      <c r="B70" s="224" t="s">
        <v>1275</v>
      </c>
      <c r="C70" s="246" t="s">
        <v>1276</v>
      </c>
      <c r="D70" s="247">
        <v>44620</v>
      </c>
      <c r="E70" s="245">
        <v>250000</v>
      </c>
      <c r="F70" s="224" t="s">
        <v>281</v>
      </c>
      <c r="G70" s="224" t="s">
        <v>1289</v>
      </c>
      <c r="H70" s="224"/>
      <c r="I70" s="224"/>
      <c r="J70" s="224"/>
      <c r="K70" s="224"/>
    </row>
    <row r="71" spans="1:11">
      <c r="A71" s="1548"/>
      <c r="B71" s="224" t="s">
        <v>1290</v>
      </c>
      <c r="C71" s="246" t="s">
        <v>1272</v>
      </c>
      <c r="D71" s="247">
        <v>44825</v>
      </c>
      <c r="E71" s="245">
        <v>3000000</v>
      </c>
      <c r="F71" s="224" t="s">
        <v>281</v>
      </c>
      <c r="G71" s="224" t="s">
        <v>1291</v>
      </c>
      <c r="H71" s="224"/>
      <c r="I71" s="224"/>
      <c r="J71" s="224"/>
      <c r="K71" s="224"/>
    </row>
    <row r="72" spans="1:11">
      <c r="A72" s="1548"/>
      <c r="B72" s="224" t="s">
        <v>1292</v>
      </c>
      <c r="C72" s="246" t="s">
        <v>1293</v>
      </c>
      <c r="D72" s="247"/>
      <c r="E72" s="245"/>
      <c r="F72" s="224" t="s">
        <v>281</v>
      </c>
      <c r="G72" s="224" t="s">
        <v>1294</v>
      </c>
      <c r="H72" s="224"/>
      <c r="I72" s="224"/>
      <c r="J72" s="224"/>
      <c r="K72" s="224"/>
    </row>
    <row r="73" spans="1:11">
      <c r="A73" s="1549"/>
      <c r="B73" s="224"/>
      <c r="C73" s="1541" t="s">
        <v>164</v>
      </c>
      <c r="D73" s="1542"/>
      <c r="E73" s="248">
        <f>SUM(E34:E71)</f>
        <v>60508656</v>
      </c>
      <c r="F73" s="249"/>
      <c r="G73" s="224"/>
      <c r="H73" s="224"/>
      <c r="I73" s="224"/>
      <c r="J73" s="224"/>
      <c r="K73" s="224"/>
    </row>
    <row r="74" spans="1:11">
      <c r="A74" s="1538" t="s">
        <v>438</v>
      </c>
      <c r="B74" s="241" t="s">
        <v>1295</v>
      </c>
      <c r="C74" s="241" t="s">
        <v>153</v>
      </c>
      <c r="D74" s="250">
        <v>44700</v>
      </c>
      <c r="E74" s="251">
        <v>800000</v>
      </c>
      <c r="F74" s="241"/>
      <c r="G74" s="241" t="s">
        <v>1296</v>
      </c>
      <c r="H74" s="241"/>
      <c r="I74" s="241"/>
      <c r="J74" s="241"/>
      <c r="K74" s="241"/>
    </row>
    <row r="75" spans="1:11">
      <c r="A75" s="1539"/>
      <c r="B75" s="241" t="s">
        <v>1297</v>
      </c>
      <c r="C75" s="241" t="s">
        <v>153</v>
      </c>
      <c r="D75" s="250">
        <v>44888</v>
      </c>
      <c r="E75" s="251">
        <v>1021000</v>
      </c>
      <c r="F75" s="241"/>
      <c r="G75" s="241" t="s">
        <v>1298</v>
      </c>
      <c r="H75" s="241"/>
      <c r="I75" s="241"/>
      <c r="J75" s="241"/>
      <c r="K75" s="241"/>
    </row>
    <row r="76" spans="1:11">
      <c r="A76" s="1540"/>
      <c r="B76" s="241"/>
      <c r="C76" s="1550" t="s">
        <v>164</v>
      </c>
      <c r="D76" s="1551"/>
      <c r="E76" s="252">
        <f>SUM(E74:E75)</f>
        <v>1821000</v>
      </c>
      <c r="F76" s="241"/>
      <c r="G76" s="241"/>
      <c r="H76" s="241"/>
      <c r="I76" s="241"/>
      <c r="J76" s="241"/>
      <c r="K76" s="241"/>
    </row>
    <row r="77" spans="1:11">
      <c r="A77" s="1543" t="s">
        <v>436</v>
      </c>
      <c r="B77" s="224" t="s">
        <v>1299</v>
      </c>
      <c r="C77" s="224" t="s">
        <v>159</v>
      </c>
      <c r="D77" s="253">
        <v>44734</v>
      </c>
      <c r="E77" s="245">
        <v>3607807</v>
      </c>
      <c r="F77" s="224"/>
      <c r="G77" s="224" t="s">
        <v>1300</v>
      </c>
      <c r="H77" s="224"/>
      <c r="I77" s="224"/>
      <c r="J77" s="224"/>
      <c r="K77" s="224"/>
    </row>
    <row r="78" spans="1:11">
      <c r="A78" s="1544"/>
      <c r="B78" s="224" t="s">
        <v>1301</v>
      </c>
      <c r="C78" s="224" t="s">
        <v>159</v>
      </c>
      <c r="D78" s="253">
        <v>44638</v>
      </c>
      <c r="E78" s="245">
        <v>865000</v>
      </c>
      <c r="F78" s="224"/>
      <c r="G78" s="224" t="s">
        <v>1302</v>
      </c>
      <c r="H78" s="224"/>
      <c r="I78" s="224"/>
      <c r="J78" s="224"/>
      <c r="K78" s="224"/>
    </row>
    <row r="79" spans="1:11">
      <c r="A79" s="1544"/>
      <c r="B79" s="224" t="s">
        <v>1303</v>
      </c>
      <c r="C79" s="224" t="s">
        <v>1304</v>
      </c>
      <c r="D79" s="253">
        <v>44916</v>
      </c>
      <c r="E79" s="245">
        <v>9880465</v>
      </c>
      <c r="F79" s="224"/>
      <c r="G79" s="224" t="s">
        <v>1305</v>
      </c>
      <c r="H79" s="224"/>
      <c r="I79" s="224"/>
      <c r="J79" s="224"/>
      <c r="K79" s="224"/>
    </row>
    <row r="80" spans="1:11">
      <c r="A80" s="1544"/>
      <c r="B80" s="224" t="s">
        <v>1306</v>
      </c>
      <c r="C80" s="224" t="s">
        <v>1307</v>
      </c>
      <c r="D80" s="253">
        <v>44909</v>
      </c>
      <c r="E80" s="245">
        <v>20777617</v>
      </c>
      <c r="F80" s="224"/>
      <c r="G80" s="224" t="s">
        <v>1308</v>
      </c>
      <c r="H80" s="224"/>
      <c r="I80" s="224"/>
      <c r="J80" s="224"/>
      <c r="K80" s="224"/>
    </row>
    <row r="81" spans="1:11">
      <c r="A81" s="1544"/>
      <c r="B81" s="224" t="s">
        <v>1309</v>
      </c>
      <c r="C81" s="224" t="s">
        <v>159</v>
      </c>
      <c r="D81" s="253"/>
      <c r="E81" s="245">
        <v>14653030</v>
      </c>
      <c r="F81" s="224"/>
      <c r="G81" s="224" t="s">
        <v>1310</v>
      </c>
      <c r="H81" s="224"/>
      <c r="I81" s="224"/>
      <c r="J81" s="224"/>
      <c r="K81" s="224"/>
    </row>
    <row r="82" spans="1:11">
      <c r="A82" s="1544"/>
      <c r="B82" s="224" t="s">
        <v>1311</v>
      </c>
      <c r="C82" s="224" t="s">
        <v>159</v>
      </c>
      <c r="D82" s="253">
        <v>44686</v>
      </c>
      <c r="E82" s="245">
        <v>5000000</v>
      </c>
      <c r="F82" s="224"/>
      <c r="G82" s="224" t="s">
        <v>1312</v>
      </c>
      <c r="H82" s="224"/>
      <c r="I82" s="224"/>
      <c r="J82" s="224"/>
      <c r="K82" s="224"/>
    </row>
    <row r="83" spans="1:11">
      <c r="A83" s="1544"/>
      <c r="B83" s="224" t="s">
        <v>1313</v>
      </c>
      <c r="C83" s="224" t="s">
        <v>159</v>
      </c>
      <c r="D83" s="253">
        <v>44778</v>
      </c>
      <c r="E83" s="245">
        <v>2249400</v>
      </c>
      <c r="F83" s="224"/>
      <c r="G83" s="224" t="s">
        <v>1314</v>
      </c>
      <c r="H83" s="224"/>
      <c r="I83" s="224"/>
      <c r="J83" s="224"/>
      <c r="K83" s="224"/>
    </row>
    <row r="84" spans="1:11">
      <c r="A84" s="1544"/>
      <c r="B84" s="224" t="s">
        <v>1315</v>
      </c>
      <c r="C84" s="224" t="s">
        <v>159</v>
      </c>
      <c r="D84" s="253">
        <v>44646</v>
      </c>
      <c r="E84" s="245">
        <v>3757847</v>
      </c>
      <c r="F84" s="224"/>
      <c r="G84" s="224" t="s">
        <v>1316</v>
      </c>
      <c r="H84" s="224"/>
      <c r="I84" s="224"/>
      <c r="J84" s="224"/>
      <c r="K84" s="224"/>
    </row>
    <row r="85" spans="1:11">
      <c r="A85" s="1544"/>
      <c r="B85" s="224" t="s">
        <v>1317</v>
      </c>
      <c r="C85" s="224" t="s">
        <v>159</v>
      </c>
      <c r="D85" s="253"/>
      <c r="E85" s="245">
        <v>25470000</v>
      </c>
      <c r="F85" s="224"/>
      <c r="G85" s="224" t="s">
        <v>1318</v>
      </c>
      <c r="H85" s="224"/>
      <c r="I85" s="224"/>
      <c r="J85" s="224"/>
      <c r="K85" s="224"/>
    </row>
    <row r="86" spans="1:11">
      <c r="A86" s="1544"/>
      <c r="B86" s="224" t="s">
        <v>1319</v>
      </c>
      <c r="C86" s="224" t="s">
        <v>159</v>
      </c>
      <c r="D86" s="253"/>
      <c r="E86" s="245">
        <v>80844425</v>
      </c>
      <c r="F86" s="224"/>
      <c r="G86" s="224" t="s">
        <v>1320</v>
      </c>
      <c r="H86" s="224"/>
      <c r="I86" s="224"/>
      <c r="J86" s="224"/>
      <c r="K86" s="224"/>
    </row>
    <row r="87" spans="1:11">
      <c r="A87" s="1545"/>
      <c r="B87" s="224"/>
      <c r="C87" s="1541" t="s">
        <v>164</v>
      </c>
      <c r="D87" s="1542"/>
      <c r="E87" s="248">
        <f>SUM(E77:E86)</f>
        <v>167105591</v>
      </c>
      <c r="F87" s="224"/>
      <c r="G87" s="224"/>
      <c r="H87" s="224"/>
      <c r="I87" s="224"/>
      <c r="J87" s="224"/>
      <c r="K87" s="224"/>
    </row>
    <row r="88" spans="1:11">
      <c r="B88" s="254"/>
      <c r="C88" s="255"/>
      <c r="D88" s="256"/>
      <c r="E88" s="257"/>
      <c r="F88" s="258"/>
      <c r="G88" s="259"/>
      <c r="H88" s="260"/>
      <c r="I88" s="261"/>
      <c r="J88" s="261"/>
      <c r="K88" s="261"/>
    </row>
    <row r="89" spans="1:11">
      <c r="B89" s="262" t="s">
        <v>1206</v>
      </c>
      <c r="C89" s="263"/>
      <c r="D89" s="263"/>
      <c r="E89" s="264">
        <f>E87+E76+E73+E33+E19+E15+E16</f>
        <v>229435247</v>
      </c>
      <c r="F89" s="263"/>
      <c r="G89" s="263"/>
      <c r="H89" s="265">
        <f>H87+H76+H73+H33+H19+H16+H15</f>
        <v>375363155</v>
      </c>
      <c r="I89" s="266" t="s">
        <v>281</v>
      </c>
      <c r="J89" s="267">
        <f>E89+H89</f>
        <v>604798402</v>
      </c>
      <c r="K89" s="263"/>
    </row>
    <row r="90" spans="1:11">
      <c r="A90" s="198"/>
      <c r="J90" s="268"/>
    </row>
    <row r="91" spans="1:11">
      <c r="J91" s="268"/>
    </row>
  </sheetData>
  <mergeCells count="14">
    <mergeCell ref="A74:A76"/>
    <mergeCell ref="C87:D87"/>
    <mergeCell ref="A77:A87"/>
    <mergeCell ref="A20:A33"/>
    <mergeCell ref="C73:D73"/>
    <mergeCell ref="A34:A73"/>
    <mergeCell ref="C76:D76"/>
    <mergeCell ref="G3:I3"/>
    <mergeCell ref="A3:A4"/>
    <mergeCell ref="A17:A18"/>
    <mergeCell ref="B3:B4"/>
    <mergeCell ref="C3:C4"/>
    <mergeCell ref="D3:F3"/>
    <mergeCell ref="A5:A1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2"/>
  <sheetViews>
    <sheetView workbookViewId="0">
      <selection activeCell="A3" sqref="A3"/>
    </sheetView>
  </sheetViews>
  <sheetFormatPr baseColWidth="10" defaultColWidth="11.5703125" defaultRowHeight="11.25"/>
  <cols>
    <col min="1" max="1" width="11.5703125" style="1"/>
    <col min="2" max="2" width="30.5703125" style="1" customWidth="1"/>
    <col min="3" max="3" width="12.42578125" style="1" bestFit="1" customWidth="1"/>
    <col min="4" max="4" width="21.42578125" style="1" customWidth="1"/>
    <col min="5" max="5" width="50.140625" style="1" customWidth="1"/>
    <col min="6" max="6" width="16.140625" style="1" customWidth="1"/>
    <col min="7" max="7" width="41.85546875" style="1" bestFit="1" customWidth="1"/>
    <col min="8" max="8" width="21" style="1" customWidth="1"/>
    <col min="9" max="9" width="23.140625" style="1" customWidth="1"/>
    <col min="10" max="10" width="13.7109375" style="1" customWidth="1"/>
    <col min="11" max="11" width="14.28515625" style="1" customWidth="1"/>
    <col min="12" max="16384" width="11.5703125" style="1"/>
  </cols>
  <sheetData>
    <row r="2" spans="1:11">
      <c r="A2" s="166" t="s">
        <v>4366</v>
      </c>
    </row>
    <row r="5" spans="1:11" ht="27" customHeight="1" thickBot="1">
      <c r="A5" s="1069" t="s">
        <v>9</v>
      </c>
      <c r="B5" s="1069" t="s">
        <v>1457</v>
      </c>
      <c r="C5" s="1432" t="s">
        <v>368</v>
      </c>
      <c r="D5" s="1432"/>
      <c r="E5" s="1432" t="s">
        <v>435</v>
      </c>
      <c r="F5" s="1432"/>
      <c r="G5" s="1069" t="s">
        <v>1458</v>
      </c>
      <c r="H5" s="1432" t="s">
        <v>1459</v>
      </c>
      <c r="I5" s="1432"/>
      <c r="J5" s="1432"/>
      <c r="K5" s="39" t="s">
        <v>1441</v>
      </c>
    </row>
    <row r="6" spans="1:11" ht="57" thickBot="1">
      <c r="A6" s="1432"/>
      <c r="B6" s="1432"/>
      <c r="C6" s="39" t="s">
        <v>239</v>
      </c>
      <c r="D6" s="39" t="s">
        <v>370</v>
      </c>
      <c r="E6" s="39" t="s">
        <v>371</v>
      </c>
      <c r="F6" s="39" t="s">
        <v>1321</v>
      </c>
      <c r="G6" s="1432"/>
      <c r="H6" s="39" t="s">
        <v>1460</v>
      </c>
      <c r="I6" s="39" t="s">
        <v>1420</v>
      </c>
      <c r="J6" s="39" t="s">
        <v>1421</v>
      </c>
      <c r="K6" s="39" t="s">
        <v>1162</v>
      </c>
    </row>
    <row r="7" spans="1:11">
      <c r="A7" s="1556" t="s">
        <v>436</v>
      </c>
      <c r="B7" s="40" t="s">
        <v>1968</v>
      </c>
      <c r="C7" s="41">
        <v>1301500</v>
      </c>
      <c r="D7" s="42">
        <v>44816</v>
      </c>
      <c r="E7" s="40" t="s">
        <v>1969</v>
      </c>
      <c r="F7" s="40"/>
      <c r="G7" s="40"/>
      <c r="H7" s="40" t="s">
        <v>1965</v>
      </c>
      <c r="I7" s="40"/>
      <c r="J7" s="40"/>
      <c r="K7" s="40"/>
    </row>
    <row r="8" spans="1:11">
      <c r="A8" s="1557"/>
      <c r="B8" s="40" t="s">
        <v>1313</v>
      </c>
      <c r="C8" s="41">
        <v>2249400</v>
      </c>
      <c r="D8" s="42">
        <v>44778</v>
      </c>
      <c r="E8" s="40" t="s">
        <v>1314</v>
      </c>
      <c r="F8" s="40"/>
      <c r="G8" s="40"/>
      <c r="H8" s="40" t="s">
        <v>1965</v>
      </c>
      <c r="I8" s="40"/>
      <c r="J8" s="40"/>
      <c r="K8" s="40"/>
    </row>
    <row r="9" spans="1:11">
      <c r="A9" s="1557"/>
      <c r="B9" s="40" t="s">
        <v>1970</v>
      </c>
      <c r="C9" s="41">
        <v>1992000</v>
      </c>
      <c r="D9" s="42">
        <v>44718</v>
      </c>
      <c r="E9" s="40" t="s">
        <v>1971</v>
      </c>
      <c r="F9" s="40"/>
      <c r="G9" s="40"/>
      <c r="H9" s="40" t="s">
        <v>1965</v>
      </c>
      <c r="I9" s="40"/>
      <c r="J9" s="40"/>
      <c r="K9" s="40"/>
    </row>
    <row r="10" spans="1:11">
      <c r="A10" s="1558"/>
      <c r="B10" s="44" t="s">
        <v>164</v>
      </c>
      <c r="C10" s="45">
        <f>SUM(C7:C9)</f>
        <v>5542900</v>
      </c>
      <c r="D10" s="46"/>
      <c r="E10" s="44"/>
      <c r="F10" s="44">
        <f>SUM(F7:F9)</f>
        <v>0</v>
      </c>
      <c r="G10" s="44"/>
      <c r="H10" s="44"/>
      <c r="I10" s="44"/>
      <c r="J10" s="44"/>
      <c r="K10" s="47"/>
    </row>
    <row r="11" spans="1:11">
      <c r="A11" s="1559" t="s">
        <v>23</v>
      </c>
      <c r="B11" s="48" t="s">
        <v>1972</v>
      </c>
      <c r="C11" s="49">
        <v>32000</v>
      </c>
      <c r="D11" s="50">
        <v>44622</v>
      </c>
      <c r="E11" s="51"/>
      <c r="F11" s="51"/>
      <c r="G11" s="51" t="s">
        <v>834</v>
      </c>
      <c r="H11" s="52"/>
      <c r="I11" s="52"/>
      <c r="J11" s="52"/>
      <c r="K11" s="52"/>
    </row>
    <row r="12" spans="1:11">
      <c r="A12" s="1560"/>
      <c r="B12" s="48" t="s">
        <v>1973</v>
      </c>
      <c r="C12" s="49">
        <v>50000</v>
      </c>
      <c r="D12" s="50">
        <v>44622</v>
      </c>
      <c r="E12" s="51"/>
      <c r="F12" s="51"/>
      <c r="G12" s="51" t="s">
        <v>834</v>
      </c>
      <c r="H12" s="52"/>
      <c r="I12" s="52"/>
      <c r="J12" s="52"/>
      <c r="K12" s="52"/>
    </row>
    <row r="13" spans="1:11">
      <c r="A13" s="1560"/>
      <c r="B13" s="48" t="s">
        <v>1974</v>
      </c>
      <c r="C13" s="49">
        <v>50000</v>
      </c>
      <c r="D13" s="50">
        <v>44615</v>
      </c>
      <c r="E13" s="51"/>
      <c r="F13" s="51"/>
      <c r="G13" s="51" t="s">
        <v>834</v>
      </c>
      <c r="H13" s="52"/>
      <c r="I13" s="52"/>
      <c r="J13" s="52"/>
      <c r="K13" s="52"/>
    </row>
    <row r="14" spans="1:11">
      <c r="A14" s="1560"/>
      <c r="B14" s="48" t="s">
        <v>1975</v>
      </c>
      <c r="C14" s="49">
        <v>1000</v>
      </c>
      <c r="D14" s="50">
        <v>44614</v>
      </c>
      <c r="E14" s="51"/>
      <c r="F14" s="51"/>
      <c r="G14" s="51" t="s">
        <v>834</v>
      </c>
      <c r="H14" s="52"/>
      <c r="I14" s="52"/>
      <c r="J14" s="52"/>
      <c r="K14" s="52"/>
    </row>
    <row r="15" spans="1:11">
      <c r="A15" s="1560"/>
      <c r="B15" s="48" t="s">
        <v>1976</v>
      </c>
      <c r="C15" s="49">
        <v>50000</v>
      </c>
      <c r="D15" s="50">
        <v>44652</v>
      </c>
      <c r="E15" s="51"/>
      <c r="F15" s="51"/>
      <c r="G15" s="51" t="s">
        <v>1977</v>
      </c>
      <c r="H15" s="52"/>
      <c r="I15" s="52"/>
      <c r="J15" s="52"/>
      <c r="K15" s="52"/>
    </row>
    <row r="16" spans="1:11">
      <c r="A16" s="1560"/>
      <c r="B16" s="48" t="s">
        <v>1976</v>
      </c>
      <c r="C16" s="49">
        <v>50000</v>
      </c>
      <c r="D16" s="50">
        <v>44652</v>
      </c>
      <c r="E16" s="51"/>
      <c r="F16" s="51"/>
      <c r="G16" s="51" t="s">
        <v>834</v>
      </c>
      <c r="H16" s="52"/>
      <c r="I16" s="52"/>
      <c r="J16" s="52"/>
      <c r="K16" s="52"/>
    </row>
    <row r="17" spans="1:11">
      <c r="A17" s="1560"/>
      <c r="B17" s="48" t="s">
        <v>1978</v>
      </c>
      <c r="C17" s="49">
        <v>50000</v>
      </c>
      <c r="D17" s="50">
        <v>44652</v>
      </c>
      <c r="E17" s="51"/>
      <c r="F17" s="51"/>
      <c r="G17" s="51" t="s">
        <v>834</v>
      </c>
      <c r="H17" s="52"/>
      <c r="I17" s="52"/>
      <c r="J17" s="52"/>
      <c r="K17" s="52"/>
    </row>
    <row r="18" spans="1:11">
      <c r="A18" s="1560"/>
      <c r="B18" s="48" t="s">
        <v>1979</v>
      </c>
      <c r="C18" s="49">
        <v>50000</v>
      </c>
      <c r="D18" s="50">
        <v>44649</v>
      </c>
      <c r="E18" s="51"/>
      <c r="F18" s="51"/>
      <c r="G18" s="51" t="s">
        <v>834</v>
      </c>
      <c r="H18" s="52"/>
      <c r="I18" s="52"/>
      <c r="J18" s="52"/>
      <c r="K18" s="52"/>
    </row>
    <row r="19" spans="1:11">
      <c r="A19" s="1560"/>
      <c r="B19" s="48" t="s">
        <v>1980</v>
      </c>
      <c r="C19" s="49">
        <v>50000</v>
      </c>
      <c r="D19" s="50">
        <v>44650</v>
      </c>
      <c r="E19" s="51"/>
      <c r="F19" s="51"/>
      <c r="G19" s="51" t="s">
        <v>834</v>
      </c>
      <c r="H19" s="52"/>
      <c r="I19" s="52"/>
      <c r="J19" s="52"/>
      <c r="K19" s="52"/>
    </row>
    <row r="20" spans="1:11">
      <c r="A20" s="1560"/>
      <c r="B20" s="9" t="s">
        <v>1981</v>
      </c>
      <c r="C20" s="49">
        <v>50000</v>
      </c>
      <c r="D20" s="50">
        <v>44666</v>
      </c>
      <c r="E20" s="51"/>
      <c r="F20" s="51"/>
      <c r="G20" s="51" t="s">
        <v>834</v>
      </c>
      <c r="H20" s="52"/>
      <c r="I20" s="52"/>
      <c r="J20" s="52"/>
      <c r="K20" s="52"/>
    </row>
    <row r="21" spans="1:11">
      <c r="A21" s="1560"/>
      <c r="B21" s="48" t="s">
        <v>1982</v>
      </c>
      <c r="C21" s="49">
        <v>200000</v>
      </c>
      <c r="D21" s="50">
        <v>44676</v>
      </c>
      <c r="E21" s="51"/>
      <c r="F21" s="51"/>
      <c r="G21" s="51" t="s">
        <v>834</v>
      </c>
      <c r="H21" s="52"/>
      <c r="I21" s="52"/>
      <c r="J21" s="52"/>
      <c r="K21" s="52"/>
    </row>
    <row r="22" spans="1:11">
      <c r="A22" s="1560"/>
      <c r="B22" s="48" t="s">
        <v>1983</v>
      </c>
      <c r="C22" s="49">
        <v>100000</v>
      </c>
      <c r="D22" s="50">
        <v>44677</v>
      </c>
      <c r="E22" s="51"/>
      <c r="F22" s="51"/>
      <c r="G22" s="51" t="s">
        <v>834</v>
      </c>
      <c r="H22" s="52"/>
      <c r="I22" s="52"/>
      <c r="J22" s="52"/>
      <c r="K22" s="52"/>
    </row>
    <row r="23" spans="1:11">
      <c r="A23" s="1560"/>
      <c r="B23" s="48" t="s">
        <v>1984</v>
      </c>
      <c r="C23" s="49">
        <v>200000</v>
      </c>
      <c r="D23" s="50">
        <v>44677</v>
      </c>
      <c r="E23" s="51"/>
      <c r="F23" s="51"/>
      <c r="G23" s="51" t="s">
        <v>834</v>
      </c>
      <c r="H23" s="52"/>
      <c r="I23" s="52"/>
      <c r="J23" s="52"/>
      <c r="K23" s="52"/>
    </row>
    <row r="24" spans="1:11">
      <c r="A24" s="1560"/>
      <c r="B24" s="48" t="s">
        <v>1985</v>
      </c>
      <c r="C24" s="49">
        <v>100000</v>
      </c>
      <c r="D24" s="50">
        <v>44685</v>
      </c>
      <c r="E24" s="51"/>
      <c r="F24" s="51"/>
      <c r="G24" s="51" t="s">
        <v>834</v>
      </c>
      <c r="H24" s="52"/>
      <c r="I24" s="52"/>
      <c r="J24" s="52"/>
      <c r="K24" s="52"/>
    </row>
    <row r="25" spans="1:11">
      <c r="A25" s="1560"/>
      <c r="B25" s="48" t="s">
        <v>1986</v>
      </c>
      <c r="C25" s="49">
        <v>2000</v>
      </c>
      <c r="D25" s="50">
        <v>44700</v>
      </c>
      <c r="E25" s="51"/>
      <c r="F25" s="51"/>
      <c r="G25" s="51" t="s">
        <v>834</v>
      </c>
      <c r="H25" s="52"/>
      <c r="I25" s="52"/>
      <c r="J25" s="52"/>
      <c r="K25" s="52"/>
    </row>
    <row r="26" spans="1:11">
      <c r="A26" s="1560"/>
      <c r="B26" s="48" t="s">
        <v>1987</v>
      </c>
      <c r="C26" s="49">
        <v>100000</v>
      </c>
      <c r="D26" s="50">
        <v>44700</v>
      </c>
      <c r="E26" s="51"/>
      <c r="F26" s="51"/>
      <c r="G26" s="51" t="s">
        <v>834</v>
      </c>
      <c r="H26" s="52"/>
      <c r="I26" s="52"/>
      <c r="J26" s="52"/>
      <c r="K26" s="52"/>
    </row>
    <row r="27" spans="1:11">
      <c r="A27" s="1560"/>
      <c r="B27" s="48" t="s">
        <v>1988</v>
      </c>
      <c r="C27" s="49">
        <v>50000</v>
      </c>
      <c r="D27" s="50">
        <v>44700</v>
      </c>
      <c r="E27" s="51"/>
      <c r="F27" s="51"/>
      <c r="G27" s="51" t="s">
        <v>834</v>
      </c>
      <c r="H27" s="52"/>
      <c r="I27" s="52"/>
      <c r="J27" s="52"/>
      <c r="K27" s="52"/>
    </row>
    <row r="28" spans="1:11">
      <c r="A28" s="1560"/>
      <c r="B28" s="48" t="s">
        <v>1989</v>
      </c>
      <c r="C28" s="49">
        <v>74000</v>
      </c>
      <c r="D28" s="50">
        <v>44700</v>
      </c>
      <c r="E28" s="51"/>
      <c r="F28" s="51"/>
      <c r="G28" s="51" t="s">
        <v>834</v>
      </c>
      <c r="H28" s="52"/>
      <c r="I28" s="52"/>
      <c r="J28" s="52"/>
      <c r="K28" s="52"/>
    </row>
    <row r="29" spans="1:11">
      <c r="A29" s="1560"/>
      <c r="B29" s="48" t="s">
        <v>1989</v>
      </c>
      <c r="C29" s="49">
        <v>84000</v>
      </c>
      <c r="D29" s="50">
        <v>44700</v>
      </c>
      <c r="E29" s="51"/>
      <c r="F29" s="51"/>
      <c r="G29" s="51" t="s">
        <v>834</v>
      </c>
      <c r="H29" s="52"/>
      <c r="I29" s="52"/>
      <c r="J29" s="52"/>
      <c r="K29" s="52"/>
    </row>
    <row r="30" spans="1:11">
      <c r="A30" s="1560"/>
      <c r="B30" s="48" t="s">
        <v>1990</v>
      </c>
      <c r="C30" s="49">
        <v>586000</v>
      </c>
      <c r="D30" s="50">
        <v>44700</v>
      </c>
      <c r="E30" s="51"/>
      <c r="F30" s="51"/>
      <c r="G30" s="51" t="s">
        <v>834</v>
      </c>
      <c r="H30" s="52"/>
      <c r="I30" s="52"/>
      <c r="J30" s="52"/>
      <c r="K30" s="52"/>
    </row>
    <row r="31" spans="1:11">
      <c r="A31" s="1560"/>
      <c r="B31" s="48" t="s">
        <v>1991</v>
      </c>
      <c r="C31" s="49">
        <v>65000</v>
      </c>
      <c r="D31" s="50">
        <v>44700</v>
      </c>
      <c r="E31" s="51"/>
      <c r="F31" s="51"/>
      <c r="G31" s="51" t="s">
        <v>834</v>
      </c>
      <c r="H31" s="52"/>
      <c r="I31" s="52"/>
      <c r="J31" s="52"/>
      <c r="K31" s="52"/>
    </row>
    <row r="32" spans="1:11">
      <c r="A32" s="1560"/>
      <c r="B32" s="48" t="s">
        <v>1992</v>
      </c>
      <c r="C32" s="49">
        <v>42000</v>
      </c>
      <c r="D32" s="50">
        <v>44700</v>
      </c>
      <c r="E32" s="51"/>
      <c r="F32" s="51"/>
      <c r="G32" s="51" t="s">
        <v>834</v>
      </c>
      <c r="H32" s="52"/>
      <c r="I32" s="52"/>
      <c r="J32" s="52"/>
      <c r="K32" s="52"/>
    </row>
    <row r="33" spans="1:11">
      <c r="A33" s="1560"/>
      <c r="B33" s="48" t="s">
        <v>1993</v>
      </c>
      <c r="C33" s="49">
        <v>168000</v>
      </c>
      <c r="D33" s="50">
        <v>44700</v>
      </c>
      <c r="E33" s="51"/>
      <c r="F33" s="51"/>
      <c r="G33" s="51" t="s">
        <v>834</v>
      </c>
      <c r="H33" s="52"/>
      <c r="I33" s="52"/>
      <c r="J33" s="52"/>
      <c r="K33" s="52"/>
    </row>
    <row r="34" spans="1:11">
      <c r="A34" s="1560"/>
      <c r="B34" s="48" t="s">
        <v>1994</v>
      </c>
      <c r="C34" s="49">
        <v>305000</v>
      </c>
      <c r="D34" s="50">
        <v>44700</v>
      </c>
      <c r="E34" s="51"/>
      <c r="F34" s="51"/>
      <c r="G34" s="51" t="s">
        <v>834</v>
      </c>
      <c r="H34" s="52"/>
      <c r="I34" s="52"/>
      <c r="J34" s="52"/>
      <c r="K34" s="52"/>
    </row>
    <row r="35" spans="1:11">
      <c r="A35" s="1560"/>
      <c r="B35" s="48" t="s">
        <v>1995</v>
      </c>
      <c r="C35" s="49">
        <v>50000</v>
      </c>
      <c r="D35" s="50">
        <v>44840</v>
      </c>
      <c r="E35" s="51"/>
      <c r="F35" s="51"/>
      <c r="G35" s="51" t="s">
        <v>834</v>
      </c>
      <c r="H35" s="52"/>
      <c r="I35" s="52"/>
      <c r="J35" s="52"/>
      <c r="K35" s="52"/>
    </row>
    <row r="36" spans="1:11">
      <c r="A36" s="1560"/>
      <c r="B36" s="48" t="s">
        <v>1996</v>
      </c>
      <c r="C36" s="49">
        <v>11000</v>
      </c>
      <c r="D36" s="50">
        <v>44838</v>
      </c>
      <c r="E36" s="51"/>
      <c r="F36" s="51"/>
      <c r="G36" s="51" t="s">
        <v>834</v>
      </c>
      <c r="H36" s="52"/>
      <c r="I36" s="52"/>
      <c r="J36" s="52"/>
      <c r="K36" s="52"/>
    </row>
    <row r="37" spans="1:11">
      <c r="A37" s="1560"/>
      <c r="B37" s="48" t="s">
        <v>1997</v>
      </c>
      <c r="C37" s="49">
        <v>16000</v>
      </c>
      <c r="D37" s="50">
        <v>44839</v>
      </c>
      <c r="E37" s="51"/>
      <c r="F37" s="51"/>
      <c r="G37" s="51" t="s">
        <v>834</v>
      </c>
      <c r="H37" s="52"/>
      <c r="I37" s="52"/>
      <c r="J37" s="52"/>
      <c r="K37" s="52"/>
    </row>
    <row r="38" spans="1:11">
      <c r="A38" s="1560"/>
      <c r="B38" s="48" t="s">
        <v>1998</v>
      </c>
      <c r="C38" s="49">
        <v>93000</v>
      </c>
      <c r="D38" s="50">
        <v>44839</v>
      </c>
      <c r="E38" s="51"/>
      <c r="F38" s="51"/>
      <c r="G38" s="51" t="s">
        <v>834</v>
      </c>
      <c r="H38" s="52"/>
      <c r="I38" s="52"/>
      <c r="J38" s="52"/>
      <c r="K38" s="52"/>
    </row>
    <row r="39" spans="1:11">
      <c r="A39" s="1560"/>
      <c r="B39" s="48" t="s">
        <v>1999</v>
      </c>
      <c r="C39" s="49">
        <v>45000</v>
      </c>
      <c r="D39" s="50">
        <v>44839</v>
      </c>
      <c r="E39" s="51"/>
      <c r="F39" s="51"/>
      <c r="G39" s="51" t="s">
        <v>834</v>
      </c>
      <c r="H39" s="52"/>
      <c r="I39" s="52"/>
      <c r="J39" s="52"/>
      <c r="K39" s="52"/>
    </row>
    <row r="40" spans="1:11">
      <c r="A40" s="1560"/>
      <c r="B40" s="48" t="s">
        <v>2000</v>
      </c>
      <c r="C40" s="49">
        <v>91000</v>
      </c>
      <c r="D40" s="50">
        <v>44839</v>
      </c>
      <c r="E40" s="51"/>
      <c r="F40" s="51"/>
      <c r="G40" s="51" t="s">
        <v>834</v>
      </c>
      <c r="H40" s="52"/>
      <c r="I40" s="52"/>
      <c r="J40" s="52"/>
      <c r="K40" s="52"/>
    </row>
    <row r="41" spans="1:11">
      <c r="A41" s="1560"/>
      <c r="B41" s="48" t="s">
        <v>2001</v>
      </c>
      <c r="C41" s="49">
        <v>51000</v>
      </c>
      <c r="D41" s="50">
        <v>44839</v>
      </c>
      <c r="E41" s="51"/>
      <c r="F41" s="51"/>
      <c r="G41" s="51" t="s">
        <v>834</v>
      </c>
      <c r="H41" s="52"/>
      <c r="I41" s="52"/>
      <c r="J41" s="52"/>
      <c r="K41" s="52"/>
    </row>
    <row r="42" spans="1:11">
      <c r="A42" s="1560"/>
      <c r="B42" s="48" t="s">
        <v>2002</v>
      </c>
      <c r="C42" s="49">
        <v>45000</v>
      </c>
      <c r="D42" s="50">
        <v>44839</v>
      </c>
      <c r="E42" s="51"/>
      <c r="F42" s="51"/>
      <c r="G42" s="51" t="s">
        <v>834</v>
      </c>
      <c r="H42" s="52"/>
      <c r="I42" s="52"/>
      <c r="J42" s="52"/>
      <c r="K42" s="52"/>
    </row>
    <row r="43" spans="1:11">
      <c r="A43" s="1560"/>
      <c r="B43" s="48" t="s">
        <v>2003</v>
      </c>
      <c r="C43" s="49">
        <v>123000</v>
      </c>
      <c r="D43" s="50">
        <v>44839</v>
      </c>
      <c r="E43" s="51"/>
      <c r="F43" s="51"/>
      <c r="G43" s="51" t="s">
        <v>834</v>
      </c>
      <c r="H43" s="52"/>
      <c r="I43" s="52"/>
      <c r="J43" s="52"/>
      <c r="K43" s="52"/>
    </row>
    <row r="44" spans="1:11">
      <c r="A44" s="1560"/>
      <c r="B44" s="48" t="s">
        <v>2004</v>
      </c>
      <c r="C44" s="49">
        <v>3000</v>
      </c>
      <c r="D44" s="50">
        <v>44839</v>
      </c>
      <c r="E44" s="51"/>
      <c r="F44" s="51"/>
      <c r="G44" s="51" t="s">
        <v>834</v>
      </c>
      <c r="H44" s="52"/>
      <c r="I44" s="52"/>
      <c r="J44" s="52"/>
      <c r="K44" s="52"/>
    </row>
    <row r="45" spans="1:11">
      <c r="A45" s="1560"/>
      <c r="B45" s="48" t="s">
        <v>2005</v>
      </c>
      <c r="C45" s="49">
        <v>13000</v>
      </c>
      <c r="D45" s="50">
        <v>44846</v>
      </c>
      <c r="E45" s="51"/>
      <c r="F45" s="51"/>
      <c r="G45" s="51" t="s">
        <v>834</v>
      </c>
      <c r="H45" s="52"/>
      <c r="I45" s="52"/>
      <c r="J45" s="52"/>
      <c r="K45" s="52"/>
    </row>
    <row r="46" spans="1:11">
      <c r="A46" s="1560"/>
      <c r="B46" s="48" t="s">
        <v>2006</v>
      </c>
      <c r="C46" s="49">
        <v>21000</v>
      </c>
      <c r="D46" s="50">
        <v>44838</v>
      </c>
      <c r="E46" s="51"/>
      <c r="F46" s="51"/>
      <c r="G46" s="51" t="s">
        <v>834</v>
      </c>
      <c r="H46" s="52"/>
      <c r="I46" s="52"/>
      <c r="J46" s="52"/>
      <c r="K46" s="52"/>
    </row>
    <row r="47" spans="1:11">
      <c r="A47" s="1560"/>
      <c r="B47" s="48" t="s">
        <v>2007</v>
      </c>
      <c r="C47" s="49">
        <v>42000</v>
      </c>
      <c r="D47" s="50">
        <v>44838</v>
      </c>
      <c r="E47" s="51"/>
      <c r="F47" s="51"/>
      <c r="G47" s="51" t="s">
        <v>834</v>
      </c>
      <c r="H47" s="52"/>
      <c r="I47" s="52"/>
      <c r="J47" s="52"/>
      <c r="K47" s="52"/>
    </row>
    <row r="48" spans="1:11">
      <c r="A48" s="1560"/>
      <c r="B48" s="48" t="s">
        <v>2008</v>
      </c>
      <c r="C48" s="49">
        <v>10000</v>
      </c>
      <c r="D48" s="50">
        <v>44838</v>
      </c>
      <c r="E48" s="51"/>
      <c r="F48" s="51"/>
      <c r="G48" s="51" t="s">
        <v>834</v>
      </c>
      <c r="H48" s="52"/>
      <c r="I48" s="52"/>
      <c r="J48" s="52"/>
      <c r="K48" s="52"/>
    </row>
    <row r="49" spans="1:11">
      <c r="A49" s="1560"/>
      <c r="B49" s="48" t="s">
        <v>2009</v>
      </c>
      <c r="C49" s="49">
        <v>26000</v>
      </c>
      <c r="D49" s="50">
        <v>44838</v>
      </c>
      <c r="E49" s="51"/>
      <c r="F49" s="51"/>
      <c r="G49" s="51" t="s">
        <v>834</v>
      </c>
      <c r="H49" s="52"/>
      <c r="I49" s="52"/>
      <c r="J49" s="52"/>
      <c r="K49" s="52"/>
    </row>
    <row r="50" spans="1:11">
      <c r="A50" s="1560"/>
      <c r="B50" s="48" t="s">
        <v>2010</v>
      </c>
      <c r="C50" s="49">
        <v>2000</v>
      </c>
      <c r="D50" s="50">
        <v>44838</v>
      </c>
      <c r="E50" s="51"/>
      <c r="F50" s="51"/>
      <c r="G50" s="51" t="s">
        <v>834</v>
      </c>
      <c r="H50" s="52"/>
      <c r="I50" s="52"/>
      <c r="J50" s="52"/>
      <c r="K50" s="52"/>
    </row>
    <row r="51" spans="1:11">
      <c r="A51" s="1560"/>
      <c r="B51" s="48" t="s">
        <v>2011</v>
      </c>
      <c r="C51" s="49">
        <v>14000</v>
      </c>
      <c r="D51" s="50">
        <v>44838</v>
      </c>
      <c r="E51" s="51"/>
      <c r="F51" s="51"/>
      <c r="G51" s="51" t="s">
        <v>834</v>
      </c>
      <c r="H51" s="52"/>
      <c r="I51" s="52"/>
      <c r="J51" s="52"/>
      <c r="K51" s="52"/>
    </row>
    <row r="52" spans="1:11">
      <c r="A52" s="1560"/>
      <c r="B52" s="48" t="s">
        <v>2012</v>
      </c>
      <c r="C52" s="49">
        <v>20000</v>
      </c>
      <c r="D52" s="50">
        <v>44838</v>
      </c>
      <c r="E52" s="51"/>
      <c r="F52" s="51"/>
      <c r="G52" s="51" t="s">
        <v>834</v>
      </c>
      <c r="H52" s="52"/>
      <c r="I52" s="52"/>
      <c r="J52" s="52"/>
      <c r="K52" s="52"/>
    </row>
    <row r="53" spans="1:11">
      <c r="A53" s="1560"/>
      <c r="B53" s="48" t="s">
        <v>2013</v>
      </c>
      <c r="C53" s="49">
        <v>19000</v>
      </c>
      <c r="D53" s="50">
        <v>44838</v>
      </c>
      <c r="E53" s="51"/>
      <c r="F53" s="51"/>
      <c r="G53" s="51" t="s">
        <v>834</v>
      </c>
      <c r="H53" s="52"/>
      <c r="I53" s="52"/>
      <c r="J53" s="52"/>
      <c r="K53" s="52"/>
    </row>
    <row r="54" spans="1:11">
      <c r="A54" s="1560"/>
      <c r="B54" s="48" t="s">
        <v>2014</v>
      </c>
      <c r="C54" s="49">
        <v>74000</v>
      </c>
      <c r="D54" s="50">
        <v>44838</v>
      </c>
      <c r="E54" s="51"/>
      <c r="F54" s="51"/>
      <c r="G54" s="51" t="s">
        <v>834</v>
      </c>
      <c r="H54" s="52"/>
      <c r="I54" s="52"/>
      <c r="J54" s="52"/>
      <c r="K54" s="52"/>
    </row>
    <row r="55" spans="1:11">
      <c r="A55" s="1560"/>
      <c r="B55" s="53" t="s">
        <v>164</v>
      </c>
      <c r="C55" s="54">
        <f>SUM(C11:C54)</f>
        <v>3278000</v>
      </c>
      <c r="D55" s="53"/>
      <c r="E55" s="53"/>
      <c r="F55" s="54">
        <f>SUM(F47:F54)</f>
        <v>0</v>
      </c>
      <c r="G55" s="55"/>
      <c r="H55" s="55"/>
      <c r="I55" s="55"/>
      <c r="J55" s="55"/>
      <c r="K55" s="55"/>
    </row>
    <row r="58" spans="1:11">
      <c r="A58" s="166" t="s">
        <v>2852</v>
      </c>
    </row>
    <row r="60" spans="1:11">
      <c r="B60" s="1552" t="s">
        <v>2572</v>
      </c>
      <c r="C60" s="1552" t="s">
        <v>2573</v>
      </c>
      <c r="D60" s="1553" t="s">
        <v>2574</v>
      </c>
      <c r="E60" s="1554"/>
      <c r="F60" s="1555"/>
      <c r="G60" s="1553" t="s">
        <v>2575</v>
      </c>
      <c r="H60" s="1554"/>
      <c r="I60" s="1555"/>
    </row>
    <row r="61" spans="1:11" ht="33.75">
      <c r="B61" s="1552"/>
      <c r="C61" s="1552"/>
      <c r="D61" s="184" t="s">
        <v>370</v>
      </c>
      <c r="E61" s="184" t="s">
        <v>2576</v>
      </c>
      <c r="F61" s="184" t="s">
        <v>2577</v>
      </c>
      <c r="G61" s="184" t="s">
        <v>371</v>
      </c>
      <c r="H61" s="185" t="s">
        <v>2578</v>
      </c>
      <c r="I61" s="184" t="s">
        <v>2577</v>
      </c>
    </row>
    <row r="62" spans="1:11">
      <c r="B62" s="186" t="s">
        <v>1243</v>
      </c>
      <c r="C62" s="187" t="s">
        <v>1272</v>
      </c>
      <c r="D62" s="188">
        <v>44567</v>
      </c>
      <c r="E62" s="189">
        <v>618750</v>
      </c>
      <c r="F62" s="190"/>
      <c r="G62" s="191" t="s">
        <v>2579</v>
      </c>
      <c r="H62" s="192" t="s">
        <v>2580</v>
      </c>
      <c r="I62" s="192"/>
    </row>
    <row r="63" spans="1:11">
      <c r="B63" s="193" t="s">
        <v>2581</v>
      </c>
      <c r="C63" s="187" t="s">
        <v>1272</v>
      </c>
      <c r="D63" s="188">
        <v>44573</v>
      </c>
      <c r="E63" s="189">
        <v>605000</v>
      </c>
      <c r="F63" s="190"/>
      <c r="G63" s="191" t="s">
        <v>2582</v>
      </c>
      <c r="H63" s="192" t="s">
        <v>2580</v>
      </c>
      <c r="I63" s="192"/>
    </row>
    <row r="64" spans="1:11">
      <c r="B64" s="193" t="s">
        <v>2583</v>
      </c>
      <c r="C64" s="187" t="s">
        <v>1272</v>
      </c>
      <c r="D64" s="188">
        <v>44582</v>
      </c>
      <c r="E64" s="189">
        <v>677540</v>
      </c>
      <c r="F64" s="190"/>
      <c r="G64" s="191" t="s">
        <v>2584</v>
      </c>
      <c r="H64" s="192" t="s">
        <v>2580</v>
      </c>
      <c r="I64" s="192"/>
    </row>
    <row r="65" spans="2:9">
      <c r="B65" s="193" t="s">
        <v>2583</v>
      </c>
      <c r="C65" s="187" t="s">
        <v>1272</v>
      </c>
      <c r="D65" s="188">
        <v>44582</v>
      </c>
      <c r="E65" s="189">
        <v>690924</v>
      </c>
      <c r="F65" s="190"/>
      <c r="G65" s="191" t="s">
        <v>2585</v>
      </c>
      <c r="H65" s="192" t="s">
        <v>2580</v>
      </c>
      <c r="I65" s="192"/>
    </row>
    <row r="66" spans="2:9">
      <c r="B66" s="193" t="s">
        <v>2583</v>
      </c>
      <c r="C66" s="187" t="s">
        <v>1272</v>
      </c>
      <c r="D66" s="188">
        <v>44582</v>
      </c>
      <c r="E66" s="189">
        <v>713830</v>
      </c>
      <c r="F66" s="190"/>
      <c r="G66" s="191" t="s">
        <v>2586</v>
      </c>
      <c r="H66" s="192" t="s">
        <v>2580</v>
      </c>
      <c r="I66" s="192"/>
    </row>
    <row r="67" spans="2:9">
      <c r="B67" s="193" t="s">
        <v>2583</v>
      </c>
      <c r="C67" s="187" t="s">
        <v>1272</v>
      </c>
      <c r="D67" s="188">
        <v>44582</v>
      </c>
      <c r="E67" s="189">
        <v>708996</v>
      </c>
      <c r="F67" s="190"/>
      <c r="G67" s="191" t="s">
        <v>2587</v>
      </c>
      <c r="H67" s="192" t="s">
        <v>2580</v>
      </c>
      <c r="I67" s="192"/>
    </row>
    <row r="68" spans="2:9">
      <c r="B68" s="193" t="s">
        <v>2583</v>
      </c>
      <c r="C68" s="187" t="s">
        <v>1272</v>
      </c>
      <c r="D68" s="188">
        <v>44582</v>
      </c>
      <c r="E68" s="189">
        <v>684289</v>
      </c>
      <c r="F68" s="190"/>
      <c r="G68" s="191" t="s">
        <v>2588</v>
      </c>
      <c r="H68" s="192" t="s">
        <v>2580</v>
      </c>
      <c r="I68" s="192"/>
    </row>
    <row r="69" spans="2:9">
      <c r="B69" s="193" t="s">
        <v>2583</v>
      </c>
      <c r="C69" s="187" t="s">
        <v>1272</v>
      </c>
      <c r="D69" s="188">
        <v>44582</v>
      </c>
      <c r="E69" s="189">
        <v>589935</v>
      </c>
      <c r="F69" s="190"/>
      <c r="G69" s="191" t="s">
        <v>2589</v>
      </c>
      <c r="H69" s="192" t="s">
        <v>2580</v>
      </c>
      <c r="I69" s="192"/>
    </row>
    <row r="70" spans="2:9">
      <c r="B70" s="193" t="s">
        <v>2583</v>
      </c>
      <c r="C70" s="187" t="s">
        <v>1272</v>
      </c>
      <c r="D70" s="188">
        <v>44582</v>
      </c>
      <c r="E70" s="189">
        <v>714757</v>
      </c>
      <c r="F70" s="190"/>
      <c r="G70" s="191" t="s">
        <v>2590</v>
      </c>
      <c r="H70" s="192" t="s">
        <v>2580</v>
      </c>
      <c r="I70" s="192"/>
    </row>
    <row r="71" spans="2:9">
      <c r="B71" s="193" t="s">
        <v>2583</v>
      </c>
      <c r="C71" s="187" t="s">
        <v>1272</v>
      </c>
      <c r="D71" s="188">
        <v>44582</v>
      </c>
      <c r="E71" s="189">
        <v>674705</v>
      </c>
      <c r="F71" s="190"/>
      <c r="G71" s="191" t="s">
        <v>2591</v>
      </c>
      <c r="H71" s="192" t="s">
        <v>2580</v>
      </c>
      <c r="I71" s="192"/>
    </row>
    <row r="72" spans="2:9">
      <c r="B72" s="193" t="s">
        <v>2583</v>
      </c>
      <c r="C72" s="187" t="s">
        <v>1272</v>
      </c>
      <c r="D72" s="188">
        <v>44582</v>
      </c>
      <c r="E72" s="189">
        <v>61750</v>
      </c>
      <c r="F72" s="190"/>
      <c r="G72" s="191" t="s">
        <v>2592</v>
      </c>
      <c r="H72" s="192" t="s">
        <v>2580</v>
      </c>
      <c r="I72" s="192"/>
    </row>
    <row r="73" spans="2:9">
      <c r="B73" s="193" t="s">
        <v>2593</v>
      </c>
      <c r="C73" s="187" t="s">
        <v>1272</v>
      </c>
      <c r="D73" s="188">
        <v>44584</v>
      </c>
      <c r="E73" s="189">
        <v>845478</v>
      </c>
      <c r="F73" s="190"/>
      <c r="G73" s="191" t="s">
        <v>2594</v>
      </c>
      <c r="H73" s="192" t="s">
        <v>2580</v>
      </c>
      <c r="I73" s="192"/>
    </row>
    <row r="74" spans="2:9">
      <c r="B74" s="193" t="s">
        <v>2593</v>
      </c>
      <c r="C74" s="187" t="s">
        <v>1272</v>
      </c>
      <c r="D74" s="188">
        <v>44600</v>
      </c>
      <c r="E74" s="189">
        <v>1862388</v>
      </c>
      <c r="F74" s="190"/>
      <c r="G74" s="191" t="s">
        <v>2595</v>
      </c>
      <c r="H74" s="192" t="s">
        <v>2580</v>
      </c>
      <c r="I74" s="192"/>
    </row>
    <row r="75" spans="2:9">
      <c r="B75" s="193" t="s">
        <v>2583</v>
      </c>
      <c r="C75" s="187" t="s">
        <v>1272</v>
      </c>
      <c r="D75" s="188">
        <v>44602</v>
      </c>
      <c r="E75" s="189">
        <v>714446</v>
      </c>
      <c r="F75" s="190"/>
      <c r="G75" s="191" t="s">
        <v>2596</v>
      </c>
      <c r="H75" s="192" t="s">
        <v>2580</v>
      </c>
      <c r="I75" s="192"/>
    </row>
    <row r="76" spans="2:9">
      <c r="B76" s="193" t="s">
        <v>2583</v>
      </c>
      <c r="C76" s="187" t="s">
        <v>1272</v>
      </c>
      <c r="D76" s="188">
        <v>44602</v>
      </c>
      <c r="E76" s="189">
        <v>706268</v>
      </c>
      <c r="F76" s="190"/>
      <c r="G76" s="191" t="s">
        <v>2597</v>
      </c>
      <c r="H76" s="192" t="s">
        <v>2580</v>
      </c>
      <c r="I76" s="192"/>
    </row>
    <row r="77" spans="2:9">
      <c r="B77" s="193" t="s">
        <v>2583</v>
      </c>
      <c r="C77" s="187" t="s">
        <v>1272</v>
      </c>
      <c r="D77" s="188">
        <v>44602</v>
      </c>
      <c r="E77" s="189">
        <v>682343</v>
      </c>
      <c r="F77" s="190"/>
      <c r="G77" s="191" t="s">
        <v>2598</v>
      </c>
      <c r="H77" s="192" t="s">
        <v>2580</v>
      </c>
      <c r="I77" s="192"/>
    </row>
    <row r="78" spans="2:9">
      <c r="B78" s="193" t="s">
        <v>2583</v>
      </c>
      <c r="C78" s="187" t="s">
        <v>1272</v>
      </c>
      <c r="D78" s="188">
        <v>44602</v>
      </c>
      <c r="E78" s="189">
        <v>714491</v>
      </c>
      <c r="F78" s="190"/>
      <c r="G78" s="191" t="s">
        <v>2599</v>
      </c>
      <c r="H78" s="192" t="s">
        <v>2580</v>
      </c>
      <c r="I78" s="192"/>
    </row>
    <row r="79" spans="2:9">
      <c r="B79" s="193" t="s">
        <v>2583</v>
      </c>
      <c r="C79" s="187" t="s">
        <v>1272</v>
      </c>
      <c r="D79" s="188">
        <v>44602</v>
      </c>
      <c r="E79" s="189">
        <v>699937</v>
      </c>
      <c r="F79" s="190"/>
      <c r="G79" s="191" t="s">
        <v>2600</v>
      </c>
      <c r="H79" s="192" t="s">
        <v>2580</v>
      </c>
      <c r="I79" s="192"/>
    </row>
    <row r="80" spans="2:9">
      <c r="B80" s="193" t="s">
        <v>2583</v>
      </c>
      <c r="C80" s="187" t="s">
        <v>1272</v>
      </c>
      <c r="D80" s="188">
        <v>44602</v>
      </c>
      <c r="E80" s="189">
        <v>714582</v>
      </c>
      <c r="F80" s="190"/>
      <c r="G80" s="191" t="s">
        <v>2601</v>
      </c>
      <c r="H80" s="192" t="s">
        <v>2580</v>
      </c>
      <c r="I80" s="192"/>
    </row>
    <row r="81" spans="2:9">
      <c r="B81" s="193" t="s">
        <v>2583</v>
      </c>
      <c r="C81" s="187" t="s">
        <v>1272</v>
      </c>
      <c r="D81" s="188">
        <v>44602</v>
      </c>
      <c r="E81" s="189">
        <v>714400</v>
      </c>
      <c r="F81" s="190"/>
      <c r="G81" s="191" t="s">
        <v>2602</v>
      </c>
      <c r="H81" s="192" t="s">
        <v>2580</v>
      </c>
      <c r="I81" s="192"/>
    </row>
    <row r="82" spans="2:9">
      <c r="B82" s="193" t="s">
        <v>2581</v>
      </c>
      <c r="C82" s="187" t="s">
        <v>1272</v>
      </c>
      <c r="D82" s="188">
        <v>44609</v>
      </c>
      <c r="E82" s="189">
        <v>495000</v>
      </c>
      <c r="F82" s="190"/>
      <c r="G82" s="191" t="s">
        <v>2603</v>
      </c>
      <c r="H82" s="192" t="s">
        <v>2580</v>
      </c>
      <c r="I82" s="192"/>
    </row>
    <row r="83" spans="2:9">
      <c r="B83" s="193" t="s">
        <v>2593</v>
      </c>
      <c r="C83" s="187" t="s">
        <v>1272</v>
      </c>
      <c r="D83" s="188">
        <v>44621</v>
      </c>
      <c r="E83" s="189">
        <v>1483065</v>
      </c>
      <c r="F83" s="190"/>
      <c r="G83" s="191" t="s">
        <v>2604</v>
      </c>
      <c r="H83" s="192" t="s">
        <v>2580</v>
      </c>
      <c r="I83" s="192"/>
    </row>
    <row r="84" spans="2:9">
      <c r="B84" s="193" t="s">
        <v>2581</v>
      </c>
      <c r="C84" s="187" t="s">
        <v>1272</v>
      </c>
      <c r="D84" s="188">
        <v>44628</v>
      </c>
      <c r="E84" s="189">
        <v>690000</v>
      </c>
      <c r="F84" s="190"/>
      <c r="G84" s="191" t="s">
        <v>2605</v>
      </c>
      <c r="H84" s="192" t="s">
        <v>2580</v>
      </c>
      <c r="I84" s="192"/>
    </row>
    <row r="85" spans="2:9">
      <c r="B85" s="193" t="s">
        <v>2583</v>
      </c>
      <c r="C85" s="187" t="s">
        <v>1272</v>
      </c>
      <c r="D85" s="188">
        <v>44631</v>
      </c>
      <c r="E85" s="189">
        <v>709460</v>
      </c>
      <c r="F85" s="190"/>
      <c r="G85" s="191" t="s">
        <v>2606</v>
      </c>
      <c r="H85" s="192" t="s">
        <v>2580</v>
      </c>
      <c r="I85" s="192"/>
    </row>
    <row r="86" spans="2:9">
      <c r="B86" s="193" t="s">
        <v>2583</v>
      </c>
      <c r="C86" s="187" t="s">
        <v>1272</v>
      </c>
      <c r="D86" s="188">
        <v>44631</v>
      </c>
      <c r="E86" s="189">
        <v>709354</v>
      </c>
      <c r="F86" s="190"/>
      <c r="G86" s="191" t="s">
        <v>2607</v>
      </c>
      <c r="H86" s="192" t="s">
        <v>2580</v>
      </c>
      <c r="I86" s="192"/>
    </row>
    <row r="87" spans="2:9">
      <c r="B87" s="193" t="s">
        <v>2583</v>
      </c>
      <c r="C87" s="187" t="s">
        <v>1272</v>
      </c>
      <c r="D87" s="188">
        <v>44631</v>
      </c>
      <c r="E87" s="189">
        <v>714096</v>
      </c>
      <c r="F87" s="190"/>
      <c r="G87" s="191" t="s">
        <v>2608</v>
      </c>
      <c r="H87" s="192" t="s">
        <v>2580</v>
      </c>
      <c r="I87" s="192"/>
    </row>
    <row r="88" spans="2:9">
      <c r="B88" s="193" t="s">
        <v>2583</v>
      </c>
      <c r="C88" s="187" t="s">
        <v>1272</v>
      </c>
      <c r="D88" s="188">
        <v>44631</v>
      </c>
      <c r="E88" s="189">
        <v>714415</v>
      </c>
      <c r="F88" s="190"/>
      <c r="G88" s="191" t="s">
        <v>2609</v>
      </c>
      <c r="H88" s="192" t="s">
        <v>2580</v>
      </c>
      <c r="I88" s="192"/>
    </row>
    <row r="89" spans="2:9">
      <c r="B89" s="193" t="s">
        <v>2583</v>
      </c>
      <c r="C89" s="187" t="s">
        <v>1272</v>
      </c>
      <c r="D89" s="188">
        <v>44631</v>
      </c>
      <c r="E89" s="189">
        <v>714446</v>
      </c>
      <c r="F89" s="190"/>
      <c r="G89" s="191" t="s">
        <v>2610</v>
      </c>
      <c r="H89" s="192" t="s">
        <v>2580</v>
      </c>
      <c r="I89" s="192"/>
    </row>
    <row r="90" spans="2:9">
      <c r="B90" s="193" t="s">
        <v>2583</v>
      </c>
      <c r="C90" s="187" t="s">
        <v>1272</v>
      </c>
      <c r="D90" s="188">
        <v>44631</v>
      </c>
      <c r="E90" s="189">
        <v>714423</v>
      </c>
      <c r="F90" s="190"/>
      <c r="G90" s="191" t="s">
        <v>2611</v>
      </c>
      <c r="H90" s="192" t="s">
        <v>2580</v>
      </c>
      <c r="I90" s="192"/>
    </row>
    <row r="91" spans="2:9">
      <c r="B91" s="193" t="s">
        <v>2583</v>
      </c>
      <c r="C91" s="187" t="s">
        <v>1272</v>
      </c>
      <c r="D91" s="188">
        <v>44631</v>
      </c>
      <c r="E91" s="189">
        <v>987438</v>
      </c>
      <c r="F91" s="190"/>
      <c r="G91" s="191" t="s">
        <v>2612</v>
      </c>
      <c r="H91" s="192" t="s">
        <v>2580</v>
      </c>
      <c r="I91" s="192"/>
    </row>
    <row r="92" spans="2:9">
      <c r="B92" s="193" t="s">
        <v>2583</v>
      </c>
      <c r="C92" s="187" t="s">
        <v>1272</v>
      </c>
      <c r="D92" s="188">
        <v>44631</v>
      </c>
      <c r="E92" s="189">
        <v>598082</v>
      </c>
      <c r="F92" s="190"/>
      <c r="G92" s="191" t="s">
        <v>2613</v>
      </c>
      <c r="H92" s="192" t="s">
        <v>2580</v>
      </c>
      <c r="I92" s="192"/>
    </row>
    <row r="93" spans="2:9">
      <c r="B93" s="193" t="s">
        <v>2583</v>
      </c>
      <c r="C93" s="187" t="s">
        <v>1272</v>
      </c>
      <c r="D93" s="188">
        <v>44631</v>
      </c>
      <c r="E93" s="189">
        <v>714446</v>
      </c>
      <c r="F93" s="190"/>
      <c r="G93" s="191" t="s">
        <v>2614</v>
      </c>
      <c r="H93" s="192" t="s">
        <v>2580</v>
      </c>
      <c r="I93" s="192"/>
    </row>
    <row r="94" spans="2:9">
      <c r="B94" s="193" t="s">
        <v>2583</v>
      </c>
      <c r="C94" s="187" t="s">
        <v>1272</v>
      </c>
      <c r="D94" s="188">
        <v>44631</v>
      </c>
      <c r="E94" s="189">
        <v>714461</v>
      </c>
      <c r="F94" s="190"/>
      <c r="G94" s="191" t="s">
        <v>2615</v>
      </c>
      <c r="H94" s="192" t="s">
        <v>2580</v>
      </c>
      <c r="I94" s="192"/>
    </row>
    <row r="95" spans="2:9">
      <c r="B95" s="193" t="s">
        <v>2583</v>
      </c>
      <c r="C95" s="187" t="s">
        <v>1272</v>
      </c>
      <c r="D95" s="188">
        <v>44631</v>
      </c>
      <c r="E95" s="189">
        <v>714423</v>
      </c>
      <c r="F95" s="190"/>
      <c r="G95" s="191" t="s">
        <v>2616</v>
      </c>
      <c r="H95" s="192" t="s">
        <v>2580</v>
      </c>
      <c r="I95" s="192"/>
    </row>
    <row r="96" spans="2:9">
      <c r="B96" s="193" t="s">
        <v>2583</v>
      </c>
      <c r="C96" s="187" t="s">
        <v>1272</v>
      </c>
      <c r="D96" s="188">
        <v>44631</v>
      </c>
      <c r="E96" s="189">
        <v>714993</v>
      </c>
      <c r="F96" s="190"/>
      <c r="G96" s="191" t="s">
        <v>2617</v>
      </c>
      <c r="H96" s="192" t="s">
        <v>2580</v>
      </c>
      <c r="I96" s="192"/>
    </row>
    <row r="97" spans="2:9">
      <c r="B97" s="193" t="s">
        <v>2583</v>
      </c>
      <c r="C97" s="187" t="s">
        <v>1272</v>
      </c>
      <c r="D97" s="188">
        <v>44631</v>
      </c>
      <c r="E97" s="189">
        <v>714461</v>
      </c>
      <c r="F97" s="190"/>
      <c r="G97" s="191" t="s">
        <v>2618</v>
      </c>
      <c r="H97" s="192" t="s">
        <v>2580</v>
      </c>
      <c r="I97" s="192"/>
    </row>
    <row r="98" spans="2:9">
      <c r="B98" s="193" t="s">
        <v>2583</v>
      </c>
      <c r="C98" s="187" t="s">
        <v>1272</v>
      </c>
      <c r="D98" s="188">
        <v>44631</v>
      </c>
      <c r="E98" s="189">
        <v>689115</v>
      </c>
      <c r="F98" s="190"/>
      <c r="G98" s="191" t="s">
        <v>2619</v>
      </c>
      <c r="H98" s="192" t="s">
        <v>2580</v>
      </c>
      <c r="I98" s="192"/>
    </row>
    <row r="99" spans="2:9">
      <c r="B99" s="193" t="s">
        <v>2593</v>
      </c>
      <c r="C99" s="187" t="s">
        <v>1272</v>
      </c>
      <c r="D99" s="188">
        <v>44650</v>
      </c>
      <c r="E99" s="189">
        <v>5002119</v>
      </c>
      <c r="F99" s="190"/>
      <c r="G99" s="191" t="s">
        <v>2620</v>
      </c>
      <c r="H99" s="192" t="s">
        <v>2580</v>
      </c>
      <c r="I99" s="192"/>
    </row>
    <row r="100" spans="2:9">
      <c r="B100" s="193" t="s">
        <v>2581</v>
      </c>
      <c r="C100" s="187" t="s">
        <v>1272</v>
      </c>
      <c r="D100" s="188">
        <v>44669</v>
      </c>
      <c r="E100" s="189">
        <v>495000</v>
      </c>
      <c r="F100" s="190"/>
      <c r="G100" s="191" t="s">
        <v>2621</v>
      </c>
      <c r="H100" s="192" t="s">
        <v>2580</v>
      </c>
      <c r="I100" s="192"/>
    </row>
    <row r="101" spans="2:9">
      <c r="B101" s="193" t="s">
        <v>2583</v>
      </c>
      <c r="C101" s="187" t="s">
        <v>1272</v>
      </c>
      <c r="D101" s="188">
        <v>44671</v>
      </c>
      <c r="E101" s="189">
        <v>1151537</v>
      </c>
      <c r="F101" s="190"/>
      <c r="G101" s="191" t="s">
        <v>2622</v>
      </c>
      <c r="H101" s="192" t="s">
        <v>2580</v>
      </c>
      <c r="I101" s="192"/>
    </row>
    <row r="102" spans="2:9">
      <c r="B102" s="193" t="s">
        <v>2583</v>
      </c>
      <c r="C102" s="187" t="s">
        <v>1272</v>
      </c>
      <c r="D102" s="188">
        <v>44671</v>
      </c>
      <c r="E102" s="189">
        <v>371541</v>
      </c>
      <c r="F102" s="190"/>
      <c r="G102" s="191" t="s">
        <v>2623</v>
      </c>
      <c r="H102" s="192" t="s">
        <v>2580</v>
      </c>
      <c r="I102" s="192"/>
    </row>
    <row r="103" spans="2:9">
      <c r="B103" s="193" t="s">
        <v>2583</v>
      </c>
      <c r="C103" s="187" t="s">
        <v>1272</v>
      </c>
      <c r="D103" s="188">
        <v>44671</v>
      </c>
      <c r="E103" s="189">
        <v>538346</v>
      </c>
      <c r="F103" s="190"/>
      <c r="G103" s="191" t="s">
        <v>2624</v>
      </c>
      <c r="H103" s="192" t="s">
        <v>2580</v>
      </c>
      <c r="I103" s="192"/>
    </row>
    <row r="104" spans="2:9">
      <c r="B104" s="193" t="s">
        <v>2583</v>
      </c>
      <c r="C104" s="187" t="s">
        <v>1272</v>
      </c>
      <c r="D104" s="188">
        <v>44671</v>
      </c>
      <c r="E104" s="189">
        <v>556632</v>
      </c>
      <c r="F104" s="190"/>
      <c r="G104" s="191" t="s">
        <v>2625</v>
      </c>
      <c r="H104" s="192" t="s">
        <v>2580</v>
      </c>
      <c r="I104" s="192"/>
    </row>
    <row r="105" spans="2:9">
      <c r="B105" s="193" t="s">
        <v>2583</v>
      </c>
      <c r="C105" s="187" t="s">
        <v>1272</v>
      </c>
      <c r="D105" s="188">
        <v>44671</v>
      </c>
      <c r="E105" s="189">
        <v>544981</v>
      </c>
      <c r="F105" s="190"/>
      <c r="G105" s="191" t="s">
        <v>2626</v>
      </c>
      <c r="H105" s="192" t="s">
        <v>2580</v>
      </c>
      <c r="I105" s="192"/>
    </row>
    <row r="106" spans="2:9">
      <c r="B106" s="193" t="s">
        <v>2583</v>
      </c>
      <c r="C106" s="187" t="s">
        <v>1272</v>
      </c>
      <c r="D106" s="188">
        <v>44671</v>
      </c>
      <c r="E106" s="189">
        <v>604147</v>
      </c>
      <c r="F106" s="190"/>
      <c r="G106" s="191" t="s">
        <v>2627</v>
      </c>
      <c r="H106" s="192" t="s">
        <v>2580</v>
      </c>
      <c r="I106" s="192"/>
    </row>
    <row r="107" spans="2:9">
      <c r="B107" s="193" t="s">
        <v>2593</v>
      </c>
      <c r="C107" s="187" t="s">
        <v>1272</v>
      </c>
      <c r="D107" s="188">
        <v>44677</v>
      </c>
      <c r="E107" s="189">
        <v>2918088</v>
      </c>
      <c r="F107" s="190"/>
      <c r="G107" s="191" t="s">
        <v>2628</v>
      </c>
      <c r="H107" s="192" t="s">
        <v>2580</v>
      </c>
      <c r="I107" s="192"/>
    </row>
    <row r="108" spans="2:9">
      <c r="B108" s="193" t="s">
        <v>2593</v>
      </c>
      <c r="C108" s="187" t="s">
        <v>1272</v>
      </c>
      <c r="D108" s="188">
        <v>44680</v>
      </c>
      <c r="E108" s="189">
        <v>3831912</v>
      </c>
      <c r="F108" s="190"/>
      <c r="G108" s="191" t="s">
        <v>2629</v>
      </c>
      <c r="H108" s="192" t="s">
        <v>2580</v>
      </c>
      <c r="I108" s="192"/>
    </row>
    <row r="109" spans="2:9">
      <c r="B109" s="193" t="s">
        <v>2583</v>
      </c>
      <c r="C109" s="187" t="s">
        <v>1272</v>
      </c>
      <c r="D109" s="188">
        <v>44686</v>
      </c>
      <c r="E109" s="189">
        <v>604200</v>
      </c>
      <c r="F109" s="190"/>
      <c r="G109" s="191" t="s">
        <v>2630</v>
      </c>
      <c r="H109" s="192" t="s">
        <v>2580</v>
      </c>
      <c r="I109" s="192"/>
    </row>
    <row r="110" spans="2:9">
      <c r="B110" s="193" t="s">
        <v>2581</v>
      </c>
      <c r="C110" s="187" t="s">
        <v>1272</v>
      </c>
      <c r="D110" s="188">
        <v>44691</v>
      </c>
      <c r="E110" s="189">
        <v>495000</v>
      </c>
      <c r="F110" s="190"/>
      <c r="G110" s="191" t="s">
        <v>2631</v>
      </c>
      <c r="H110" s="192" t="s">
        <v>2580</v>
      </c>
      <c r="I110" s="192"/>
    </row>
    <row r="111" spans="2:9">
      <c r="B111" s="193" t="s">
        <v>2593</v>
      </c>
      <c r="C111" s="187" t="s">
        <v>1272</v>
      </c>
      <c r="D111" s="188">
        <v>44698</v>
      </c>
      <c r="E111" s="189">
        <v>1582920</v>
      </c>
      <c r="F111" s="190"/>
      <c r="G111" s="191" t="s">
        <v>2632</v>
      </c>
      <c r="H111" s="192" t="s">
        <v>2580</v>
      </c>
      <c r="I111" s="192"/>
    </row>
    <row r="112" spans="2:9">
      <c r="B112" s="193" t="s">
        <v>2581</v>
      </c>
      <c r="C112" s="187" t="s">
        <v>1272</v>
      </c>
      <c r="D112" s="188">
        <v>44719</v>
      </c>
      <c r="E112" s="189">
        <v>495000</v>
      </c>
      <c r="F112" s="190"/>
      <c r="G112" s="191" t="s">
        <v>2633</v>
      </c>
      <c r="H112" s="192" t="s">
        <v>2580</v>
      </c>
      <c r="I112" s="192"/>
    </row>
    <row r="113" spans="2:9">
      <c r="B113" s="193" t="s">
        <v>2583</v>
      </c>
      <c r="C113" s="187" t="s">
        <v>1272</v>
      </c>
      <c r="D113" s="188">
        <v>44720</v>
      </c>
      <c r="E113" s="189">
        <v>212000</v>
      </c>
      <c r="F113" s="190"/>
      <c r="G113" s="191" t="s">
        <v>2634</v>
      </c>
      <c r="H113" s="192" t="s">
        <v>2580</v>
      </c>
      <c r="I113" s="192"/>
    </row>
    <row r="114" spans="2:9">
      <c r="B114" s="193" t="s">
        <v>2583</v>
      </c>
      <c r="C114" s="187" t="s">
        <v>1272</v>
      </c>
      <c r="D114" s="188">
        <v>44720</v>
      </c>
      <c r="E114" s="189">
        <v>31000</v>
      </c>
      <c r="F114" s="190"/>
      <c r="G114" s="191" t="s">
        <v>2635</v>
      </c>
      <c r="H114" s="192" t="s">
        <v>2580</v>
      </c>
      <c r="I114" s="192"/>
    </row>
    <row r="115" spans="2:9">
      <c r="B115" s="193" t="s">
        <v>2583</v>
      </c>
      <c r="C115" s="187" t="s">
        <v>1272</v>
      </c>
      <c r="D115" s="188">
        <v>44720</v>
      </c>
      <c r="E115" s="189">
        <v>237400</v>
      </c>
      <c r="F115" s="190"/>
      <c r="G115" s="191" t="s">
        <v>2636</v>
      </c>
      <c r="H115" s="192" t="s">
        <v>2580</v>
      </c>
      <c r="I115" s="192"/>
    </row>
    <row r="116" spans="2:9">
      <c r="B116" s="193" t="s">
        <v>2583</v>
      </c>
      <c r="C116" s="187" t="s">
        <v>1272</v>
      </c>
      <c r="D116" s="188">
        <v>44720</v>
      </c>
      <c r="E116" s="189">
        <v>31000</v>
      </c>
      <c r="F116" s="190"/>
      <c r="G116" s="191" t="s">
        <v>2637</v>
      </c>
      <c r="H116" s="192" t="s">
        <v>2580</v>
      </c>
      <c r="I116" s="192"/>
    </row>
    <row r="117" spans="2:9">
      <c r="B117" s="193" t="s">
        <v>2583</v>
      </c>
      <c r="C117" s="187" t="s">
        <v>1272</v>
      </c>
      <c r="D117" s="188">
        <v>44720</v>
      </c>
      <c r="E117" s="189">
        <v>31000</v>
      </c>
      <c r="F117" s="190"/>
      <c r="G117" s="191" t="s">
        <v>2638</v>
      </c>
      <c r="H117" s="192" t="s">
        <v>2580</v>
      </c>
      <c r="I117" s="192"/>
    </row>
    <row r="118" spans="2:9">
      <c r="B118" s="193" t="s">
        <v>2583</v>
      </c>
      <c r="C118" s="187" t="s">
        <v>1272</v>
      </c>
      <c r="D118" s="188">
        <v>44720</v>
      </c>
      <c r="E118" s="189">
        <v>31000</v>
      </c>
      <c r="F118" s="190"/>
      <c r="G118" s="191" t="s">
        <v>2639</v>
      </c>
      <c r="H118" s="192" t="s">
        <v>2580</v>
      </c>
      <c r="I118" s="192"/>
    </row>
    <row r="119" spans="2:9">
      <c r="B119" s="193" t="s">
        <v>2583</v>
      </c>
      <c r="C119" s="187" t="s">
        <v>1272</v>
      </c>
      <c r="D119" s="188">
        <v>44720</v>
      </c>
      <c r="E119" s="189">
        <v>31000</v>
      </c>
      <c r="F119" s="190"/>
      <c r="G119" s="191" t="s">
        <v>2637</v>
      </c>
      <c r="H119" s="192" t="s">
        <v>2580</v>
      </c>
      <c r="I119" s="192"/>
    </row>
    <row r="120" spans="2:9">
      <c r="B120" s="193" t="s">
        <v>2583</v>
      </c>
      <c r="C120" s="187" t="s">
        <v>1272</v>
      </c>
      <c r="D120" s="188">
        <v>44720</v>
      </c>
      <c r="E120" s="189">
        <v>31000</v>
      </c>
      <c r="F120" s="190"/>
      <c r="G120" s="191" t="s">
        <v>2640</v>
      </c>
      <c r="H120" s="192" t="s">
        <v>2580</v>
      </c>
      <c r="I120" s="192"/>
    </row>
    <row r="121" spans="2:9">
      <c r="B121" s="193" t="s">
        <v>2583</v>
      </c>
      <c r="C121" s="187" t="s">
        <v>1272</v>
      </c>
      <c r="D121" s="188">
        <v>44722</v>
      </c>
      <c r="E121" s="189">
        <v>1153338</v>
      </c>
      <c r="F121" s="190"/>
      <c r="G121" s="191" t="s">
        <v>2641</v>
      </c>
      <c r="H121" s="192" t="s">
        <v>2580</v>
      </c>
      <c r="I121" s="192"/>
    </row>
    <row r="122" spans="2:9">
      <c r="B122" s="193" t="s">
        <v>2583</v>
      </c>
      <c r="C122" s="187" t="s">
        <v>1272</v>
      </c>
      <c r="D122" s="188">
        <v>44722</v>
      </c>
      <c r="E122" s="189">
        <v>1151704</v>
      </c>
      <c r="F122" s="190"/>
      <c r="G122" s="191" t="s">
        <v>2642</v>
      </c>
      <c r="H122" s="192" t="s">
        <v>2580</v>
      </c>
      <c r="I122" s="192"/>
    </row>
    <row r="123" spans="2:9">
      <c r="B123" s="193" t="s">
        <v>2583</v>
      </c>
      <c r="C123" s="187" t="s">
        <v>1272</v>
      </c>
      <c r="D123" s="188">
        <v>44722</v>
      </c>
      <c r="E123" s="189">
        <v>1039855</v>
      </c>
      <c r="F123" s="190"/>
      <c r="G123" s="191" t="s">
        <v>2643</v>
      </c>
      <c r="H123" s="192" t="s">
        <v>2580</v>
      </c>
      <c r="I123" s="192"/>
    </row>
    <row r="124" spans="2:9">
      <c r="B124" s="193" t="s">
        <v>2583</v>
      </c>
      <c r="C124" s="187" t="s">
        <v>1272</v>
      </c>
      <c r="D124" s="188">
        <v>44722</v>
      </c>
      <c r="E124" s="189">
        <v>1151491</v>
      </c>
      <c r="F124" s="190"/>
      <c r="G124" s="191" t="s">
        <v>2644</v>
      </c>
      <c r="H124" s="192" t="s">
        <v>2580</v>
      </c>
      <c r="I124" s="192"/>
    </row>
    <row r="125" spans="2:9">
      <c r="B125" s="193" t="s">
        <v>2583</v>
      </c>
      <c r="C125" s="187" t="s">
        <v>1272</v>
      </c>
      <c r="D125" s="188">
        <v>44722</v>
      </c>
      <c r="E125" s="189">
        <v>1151575</v>
      </c>
      <c r="F125" s="190"/>
      <c r="G125" s="191" t="s">
        <v>2645</v>
      </c>
      <c r="H125" s="192" t="s">
        <v>2580</v>
      </c>
      <c r="I125" s="192"/>
    </row>
    <row r="126" spans="2:9">
      <c r="B126" s="193" t="s">
        <v>2583</v>
      </c>
      <c r="C126" s="187" t="s">
        <v>1272</v>
      </c>
      <c r="D126" s="188">
        <v>44722</v>
      </c>
      <c r="E126" s="189">
        <v>1133396</v>
      </c>
      <c r="F126" s="190"/>
      <c r="G126" s="191" t="s">
        <v>2646</v>
      </c>
      <c r="H126" s="192" t="s">
        <v>2580</v>
      </c>
      <c r="I126" s="192"/>
    </row>
    <row r="127" spans="2:9">
      <c r="B127" s="193" t="s">
        <v>2583</v>
      </c>
      <c r="C127" s="187" t="s">
        <v>1272</v>
      </c>
      <c r="D127" s="188">
        <v>44722</v>
      </c>
      <c r="E127" s="189">
        <v>1125400</v>
      </c>
      <c r="F127" s="190"/>
      <c r="G127" s="191" t="s">
        <v>2647</v>
      </c>
      <c r="H127" s="192" t="s">
        <v>2580</v>
      </c>
      <c r="I127" s="192"/>
    </row>
    <row r="128" spans="2:9">
      <c r="B128" s="193" t="s">
        <v>2583</v>
      </c>
      <c r="C128" s="187" t="s">
        <v>1272</v>
      </c>
      <c r="D128" s="188">
        <v>44722</v>
      </c>
      <c r="E128" s="189">
        <v>1152380</v>
      </c>
      <c r="F128" s="190"/>
      <c r="G128" s="191" t="s">
        <v>2648</v>
      </c>
      <c r="H128" s="192" t="s">
        <v>2580</v>
      </c>
      <c r="I128" s="192"/>
    </row>
    <row r="129" spans="2:9">
      <c r="B129" s="193" t="s">
        <v>2593</v>
      </c>
      <c r="C129" s="187" t="s">
        <v>1272</v>
      </c>
      <c r="D129" s="188">
        <v>44727</v>
      </c>
      <c r="E129" s="189">
        <v>1296153</v>
      </c>
      <c r="F129" s="190"/>
      <c r="G129" s="191" t="s">
        <v>2649</v>
      </c>
      <c r="H129" s="192" t="s">
        <v>2580</v>
      </c>
      <c r="I129" s="192"/>
    </row>
    <row r="130" spans="2:9">
      <c r="B130" s="193" t="s">
        <v>2593</v>
      </c>
      <c r="C130" s="187" t="s">
        <v>1272</v>
      </c>
      <c r="D130" s="188">
        <v>44755</v>
      </c>
      <c r="E130" s="189">
        <v>2896542</v>
      </c>
      <c r="F130" s="190"/>
      <c r="G130" s="191" t="s">
        <v>2650</v>
      </c>
      <c r="H130" s="192" t="s">
        <v>2580</v>
      </c>
      <c r="I130" s="192"/>
    </row>
    <row r="131" spans="2:9">
      <c r="B131" s="193" t="s">
        <v>2581</v>
      </c>
      <c r="C131" s="187" t="s">
        <v>1272</v>
      </c>
      <c r="D131" s="188">
        <v>44756</v>
      </c>
      <c r="E131" s="189">
        <v>495000</v>
      </c>
      <c r="F131" s="190"/>
      <c r="G131" s="191" t="s">
        <v>2651</v>
      </c>
      <c r="H131" s="192" t="s">
        <v>2580</v>
      </c>
      <c r="I131" s="192"/>
    </row>
    <row r="132" spans="2:9">
      <c r="B132" s="193" t="s">
        <v>2583</v>
      </c>
      <c r="C132" s="187" t="s">
        <v>1272</v>
      </c>
      <c r="D132" s="188">
        <v>44764</v>
      </c>
      <c r="E132" s="189">
        <v>1127316</v>
      </c>
      <c r="F132" s="190"/>
      <c r="G132" s="191" t="s">
        <v>2652</v>
      </c>
      <c r="H132" s="192" t="s">
        <v>2580</v>
      </c>
      <c r="I132" s="192"/>
    </row>
    <row r="133" spans="2:9">
      <c r="B133" s="193" t="s">
        <v>2583</v>
      </c>
      <c r="C133" s="187" t="s">
        <v>1272</v>
      </c>
      <c r="D133" s="188">
        <v>44764</v>
      </c>
      <c r="E133" s="189">
        <v>1151476</v>
      </c>
      <c r="F133" s="190"/>
      <c r="G133" s="191" t="s">
        <v>2653</v>
      </c>
      <c r="H133" s="192" t="s">
        <v>2580</v>
      </c>
      <c r="I133" s="192"/>
    </row>
    <row r="134" spans="2:9">
      <c r="B134" s="193" t="s">
        <v>2583</v>
      </c>
      <c r="C134" s="187" t="s">
        <v>1272</v>
      </c>
      <c r="D134" s="188">
        <v>44764</v>
      </c>
      <c r="E134" s="189">
        <v>1129056</v>
      </c>
      <c r="F134" s="190"/>
      <c r="G134" s="191" t="s">
        <v>2654</v>
      </c>
      <c r="H134" s="192" t="s">
        <v>2580</v>
      </c>
      <c r="I134" s="192"/>
    </row>
    <row r="135" spans="2:9">
      <c r="B135" s="193" t="s">
        <v>2593</v>
      </c>
      <c r="C135" s="187" t="s">
        <v>1272</v>
      </c>
      <c r="D135" s="188">
        <v>44768</v>
      </c>
      <c r="E135" s="189">
        <v>2530219</v>
      </c>
      <c r="F135" s="190"/>
      <c r="G135" s="191" t="s">
        <v>2655</v>
      </c>
      <c r="H135" s="192" t="s">
        <v>2580</v>
      </c>
      <c r="I135" s="192"/>
    </row>
    <row r="136" spans="2:9">
      <c r="B136" s="193" t="s">
        <v>2583</v>
      </c>
      <c r="C136" s="187" t="s">
        <v>1272</v>
      </c>
      <c r="D136" s="188">
        <v>44768</v>
      </c>
      <c r="E136" s="189">
        <v>1151605</v>
      </c>
      <c r="F136" s="190"/>
      <c r="G136" s="191" t="s">
        <v>2656</v>
      </c>
      <c r="H136" s="192" t="s">
        <v>2580</v>
      </c>
      <c r="I136" s="192"/>
    </row>
    <row r="137" spans="2:9">
      <c r="B137" s="193" t="s">
        <v>2583</v>
      </c>
      <c r="C137" s="187" t="s">
        <v>1272</v>
      </c>
      <c r="D137" s="188">
        <v>44768</v>
      </c>
      <c r="E137" s="189">
        <v>1151712</v>
      </c>
      <c r="F137" s="190"/>
      <c r="G137" s="191" t="s">
        <v>2657</v>
      </c>
      <c r="H137" s="192" t="s">
        <v>2580</v>
      </c>
      <c r="I137" s="192"/>
    </row>
    <row r="138" spans="2:9">
      <c r="B138" s="193" t="s">
        <v>2583</v>
      </c>
      <c r="C138" s="187" t="s">
        <v>1272</v>
      </c>
      <c r="D138" s="188">
        <v>44785</v>
      </c>
      <c r="E138" s="189">
        <v>1151613</v>
      </c>
      <c r="F138" s="190"/>
      <c r="G138" s="191" t="s">
        <v>2658</v>
      </c>
      <c r="H138" s="192" t="s">
        <v>2580</v>
      </c>
      <c r="I138" s="192"/>
    </row>
    <row r="139" spans="2:9">
      <c r="B139" s="193" t="s">
        <v>2583</v>
      </c>
      <c r="C139" s="187" t="s">
        <v>1272</v>
      </c>
      <c r="D139" s="188">
        <v>44785</v>
      </c>
      <c r="E139" s="189">
        <v>1116729</v>
      </c>
      <c r="F139" s="190"/>
      <c r="G139" s="191" t="s">
        <v>2659</v>
      </c>
      <c r="H139" s="192" t="s">
        <v>2580</v>
      </c>
      <c r="I139" s="192"/>
    </row>
    <row r="140" spans="2:9">
      <c r="B140" s="193" t="s">
        <v>2583</v>
      </c>
      <c r="C140" s="187" t="s">
        <v>1272</v>
      </c>
      <c r="D140" s="188">
        <v>44785</v>
      </c>
      <c r="E140" s="189">
        <v>1138389</v>
      </c>
      <c r="F140" s="190"/>
      <c r="G140" s="191" t="s">
        <v>2660</v>
      </c>
      <c r="H140" s="192" t="s">
        <v>2580</v>
      </c>
      <c r="I140" s="192"/>
    </row>
    <row r="141" spans="2:9">
      <c r="B141" s="193" t="s">
        <v>2583</v>
      </c>
      <c r="C141" s="187" t="s">
        <v>1272</v>
      </c>
      <c r="D141" s="188">
        <v>44785</v>
      </c>
      <c r="E141" s="189">
        <v>1147524</v>
      </c>
      <c r="F141" s="190"/>
      <c r="G141" s="191" t="s">
        <v>2661</v>
      </c>
      <c r="H141" s="192" t="s">
        <v>2580</v>
      </c>
      <c r="I141" s="192"/>
    </row>
    <row r="142" spans="2:9">
      <c r="B142" s="193" t="s">
        <v>2583</v>
      </c>
      <c r="C142" s="187" t="s">
        <v>1272</v>
      </c>
      <c r="D142" s="188">
        <v>44785</v>
      </c>
      <c r="E142" s="189">
        <v>1133510</v>
      </c>
      <c r="F142" s="190"/>
      <c r="G142" s="191" t="s">
        <v>2662</v>
      </c>
      <c r="H142" s="192" t="s">
        <v>2580</v>
      </c>
      <c r="I142" s="192"/>
    </row>
    <row r="143" spans="2:9">
      <c r="B143" s="193" t="s">
        <v>2583</v>
      </c>
      <c r="C143" s="187" t="s">
        <v>1272</v>
      </c>
      <c r="D143" s="188">
        <v>44785</v>
      </c>
      <c r="E143" s="189">
        <v>1151658</v>
      </c>
      <c r="F143" s="190"/>
      <c r="G143" s="191" t="s">
        <v>2663</v>
      </c>
      <c r="H143" s="192" t="s">
        <v>2580</v>
      </c>
      <c r="I143" s="192"/>
    </row>
    <row r="144" spans="2:9">
      <c r="B144" s="193" t="s">
        <v>2581</v>
      </c>
      <c r="C144" s="187" t="s">
        <v>1272</v>
      </c>
      <c r="D144" s="188">
        <v>44792</v>
      </c>
      <c r="E144" s="189">
        <v>495000</v>
      </c>
      <c r="F144" s="190"/>
      <c r="G144" s="191" t="s">
        <v>2664</v>
      </c>
      <c r="H144" s="192" t="s">
        <v>2580</v>
      </c>
      <c r="I144" s="192"/>
    </row>
    <row r="145" spans="2:9">
      <c r="B145" s="193" t="s">
        <v>2593</v>
      </c>
      <c r="C145" s="187" t="s">
        <v>1272</v>
      </c>
      <c r="D145" s="188">
        <v>44795</v>
      </c>
      <c r="E145" s="189">
        <v>4500000</v>
      </c>
      <c r="F145" s="190"/>
      <c r="G145" s="191" t="s">
        <v>2665</v>
      </c>
      <c r="H145" s="192" t="s">
        <v>2580</v>
      </c>
      <c r="I145" s="192"/>
    </row>
    <row r="146" spans="2:9">
      <c r="B146" s="193" t="s">
        <v>2583</v>
      </c>
      <c r="C146" s="187" t="s">
        <v>1272</v>
      </c>
      <c r="D146" s="188">
        <v>44795</v>
      </c>
      <c r="E146" s="189">
        <v>1119199</v>
      </c>
      <c r="F146" s="190"/>
      <c r="G146" s="191" t="s">
        <v>2666</v>
      </c>
      <c r="H146" s="192" t="s">
        <v>2580</v>
      </c>
      <c r="I146" s="192"/>
    </row>
    <row r="147" spans="2:9">
      <c r="B147" s="193" t="s">
        <v>2583</v>
      </c>
      <c r="C147" s="187" t="s">
        <v>1272</v>
      </c>
      <c r="D147" s="188">
        <v>44795</v>
      </c>
      <c r="E147" s="189">
        <v>1151522</v>
      </c>
      <c r="F147" s="190"/>
      <c r="G147" s="191" t="s">
        <v>2667</v>
      </c>
      <c r="H147" s="192" t="s">
        <v>2580</v>
      </c>
      <c r="I147" s="192"/>
    </row>
    <row r="148" spans="2:9">
      <c r="B148" s="193" t="s">
        <v>2581</v>
      </c>
      <c r="C148" s="187" t="s">
        <v>1272</v>
      </c>
      <c r="D148" s="188">
        <v>44806</v>
      </c>
      <c r="E148" s="189">
        <v>495000</v>
      </c>
      <c r="F148" s="190"/>
      <c r="G148" s="191" t="s">
        <v>2668</v>
      </c>
      <c r="H148" s="192" t="s">
        <v>2580</v>
      </c>
      <c r="I148" s="192"/>
    </row>
    <row r="149" spans="2:9">
      <c r="B149" s="193" t="s">
        <v>2593</v>
      </c>
      <c r="C149" s="187" t="s">
        <v>1272</v>
      </c>
      <c r="D149" s="188">
        <v>44811</v>
      </c>
      <c r="E149" s="189">
        <v>5850000</v>
      </c>
      <c r="F149" s="190"/>
      <c r="G149" s="191" t="s">
        <v>2669</v>
      </c>
      <c r="H149" s="192" t="s">
        <v>2580</v>
      </c>
      <c r="I149" s="192"/>
    </row>
    <row r="150" spans="2:9">
      <c r="B150" s="193" t="s">
        <v>2583</v>
      </c>
      <c r="C150" s="187" t="s">
        <v>1272</v>
      </c>
      <c r="D150" s="188">
        <v>44819</v>
      </c>
      <c r="E150" s="189">
        <v>1030796</v>
      </c>
      <c r="F150" s="190"/>
      <c r="G150" s="191" t="s">
        <v>2670</v>
      </c>
      <c r="H150" s="192" t="s">
        <v>2580</v>
      </c>
      <c r="I150" s="192"/>
    </row>
    <row r="151" spans="2:9">
      <c r="B151" s="193" t="s">
        <v>2583</v>
      </c>
      <c r="C151" s="187" t="s">
        <v>1272</v>
      </c>
      <c r="D151" s="188">
        <v>44819</v>
      </c>
      <c r="E151" s="189">
        <v>1147820</v>
      </c>
      <c r="F151" s="190"/>
      <c r="G151" s="191" t="s">
        <v>2671</v>
      </c>
      <c r="H151" s="192" t="s">
        <v>2580</v>
      </c>
      <c r="I151" s="192"/>
    </row>
    <row r="152" spans="2:9">
      <c r="B152" s="193" t="s">
        <v>2583</v>
      </c>
      <c r="C152" s="187" t="s">
        <v>1272</v>
      </c>
      <c r="D152" s="188">
        <v>44819</v>
      </c>
      <c r="E152" s="189">
        <v>1151613</v>
      </c>
      <c r="F152" s="190"/>
      <c r="G152" s="191" t="s">
        <v>2672</v>
      </c>
      <c r="H152" s="192" t="s">
        <v>2580</v>
      </c>
      <c r="I152" s="192"/>
    </row>
    <row r="153" spans="2:9">
      <c r="B153" s="193" t="s">
        <v>2583</v>
      </c>
      <c r="C153" s="187" t="s">
        <v>1272</v>
      </c>
      <c r="D153" s="188">
        <v>44819</v>
      </c>
      <c r="E153" s="189">
        <v>1124678</v>
      </c>
      <c r="F153" s="190"/>
      <c r="G153" s="191" t="s">
        <v>2673</v>
      </c>
      <c r="H153" s="192" t="s">
        <v>2580</v>
      </c>
      <c r="I153" s="192"/>
    </row>
    <row r="154" spans="2:9">
      <c r="B154" s="193" t="s">
        <v>2583</v>
      </c>
      <c r="C154" s="187" t="s">
        <v>1272</v>
      </c>
      <c r="D154" s="188">
        <v>44819</v>
      </c>
      <c r="E154" s="189">
        <v>1151582</v>
      </c>
      <c r="F154" s="190"/>
      <c r="G154" s="191" t="s">
        <v>2674</v>
      </c>
      <c r="H154" s="192" t="s">
        <v>2580</v>
      </c>
      <c r="I154" s="192"/>
    </row>
    <row r="155" spans="2:9">
      <c r="B155" s="193" t="s">
        <v>2583</v>
      </c>
      <c r="C155" s="187" t="s">
        <v>1272</v>
      </c>
      <c r="D155" s="188">
        <v>44852</v>
      </c>
      <c r="E155" s="189">
        <v>1151552</v>
      </c>
      <c r="F155" s="190"/>
      <c r="G155" s="191" t="s">
        <v>2675</v>
      </c>
      <c r="H155" s="192" t="s">
        <v>2580</v>
      </c>
      <c r="I155" s="192"/>
    </row>
    <row r="156" spans="2:9">
      <c r="B156" s="193" t="s">
        <v>2583</v>
      </c>
      <c r="C156" s="187" t="s">
        <v>1272</v>
      </c>
      <c r="D156" s="188">
        <v>44852</v>
      </c>
      <c r="E156" s="189">
        <v>1151575</v>
      </c>
      <c r="F156" s="190"/>
      <c r="G156" s="191" t="s">
        <v>2676</v>
      </c>
      <c r="H156" s="192" t="s">
        <v>2580</v>
      </c>
      <c r="I156" s="192"/>
    </row>
    <row r="157" spans="2:9">
      <c r="B157" s="193" t="s">
        <v>2583</v>
      </c>
      <c r="C157" s="187" t="s">
        <v>1272</v>
      </c>
      <c r="D157" s="188">
        <v>44852</v>
      </c>
      <c r="E157" s="189">
        <v>1151461</v>
      </c>
      <c r="F157" s="190"/>
      <c r="G157" s="191" t="s">
        <v>2677</v>
      </c>
      <c r="H157" s="192" t="s">
        <v>2580</v>
      </c>
      <c r="I157" s="192"/>
    </row>
    <row r="158" spans="2:9">
      <c r="B158" s="193" t="s">
        <v>2583</v>
      </c>
      <c r="C158" s="187" t="s">
        <v>1272</v>
      </c>
      <c r="D158" s="188">
        <v>44852</v>
      </c>
      <c r="E158" s="189">
        <v>1151461</v>
      </c>
      <c r="F158" s="190"/>
      <c r="G158" s="191" t="s">
        <v>2678</v>
      </c>
      <c r="H158" s="192" t="s">
        <v>2580</v>
      </c>
      <c r="I158" s="192"/>
    </row>
    <row r="159" spans="2:9">
      <c r="B159" s="193" t="s">
        <v>2581</v>
      </c>
      <c r="C159" s="187" t="s">
        <v>1272</v>
      </c>
      <c r="D159" s="188">
        <v>44852</v>
      </c>
      <c r="E159" s="189">
        <v>715000</v>
      </c>
      <c r="F159" s="190"/>
      <c r="G159" s="191" t="s">
        <v>2679</v>
      </c>
      <c r="H159" s="192" t="s">
        <v>2580</v>
      </c>
      <c r="I159" s="192"/>
    </row>
    <row r="160" spans="2:9">
      <c r="B160" s="193" t="s">
        <v>2583</v>
      </c>
      <c r="C160" s="187" t="s">
        <v>1272</v>
      </c>
      <c r="D160" s="188">
        <v>44862</v>
      </c>
      <c r="E160" s="189">
        <v>1151446</v>
      </c>
      <c r="F160" s="190"/>
      <c r="G160" s="191" t="s">
        <v>2680</v>
      </c>
      <c r="H160" s="192" t="s">
        <v>2580</v>
      </c>
      <c r="I160" s="192"/>
    </row>
    <row r="161" spans="2:9">
      <c r="B161" s="193" t="s">
        <v>2583</v>
      </c>
      <c r="C161" s="187" t="s">
        <v>1272</v>
      </c>
      <c r="D161" s="188">
        <v>44862</v>
      </c>
      <c r="E161" s="189">
        <v>1151514</v>
      </c>
      <c r="F161" s="190"/>
      <c r="G161" s="191" t="s">
        <v>2681</v>
      </c>
      <c r="H161" s="192" t="s">
        <v>2580</v>
      </c>
      <c r="I161" s="192"/>
    </row>
    <row r="162" spans="2:9">
      <c r="B162" s="193" t="s">
        <v>2583</v>
      </c>
      <c r="C162" s="187" t="s">
        <v>1272</v>
      </c>
      <c r="D162" s="188">
        <v>44862</v>
      </c>
      <c r="E162" s="189">
        <v>362605</v>
      </c>
      <c r="F162" s="190"/>
      <c r="G162" s="191" t="s">
        <v>2682</v>
      </c>
      <c r="H162" s="192" t="s">
        <v>2580</v>
      </c>
      <c r="I162" s="192"/>
    </row>
    <row r="163" spans="2:9">
      <c r="B163" s="193" t="s">
        <v>2583</v>
      </c>
      <c r="C163" s="187" t="s">
        <v>1272</v>
      </c>
      <c r="D163" s="188">
        <v>44862</v>
      </c>
      <c r="E163" s="189">
        <v>1087450</v>
      </c>
      <c r="F163" s="190"/>
      <c r="G163" s="191" t="s">
        <v>2683</v>
      </c>
      <c r="H163" s="192" t="s">
        <v>2580</v>
      </c>
      <c r="I163" s="192"/>
    </row>
    <row r="164" spans="2:9">
      <c r="B164" s="193" t="s">
        <v>2583</v>
      </c>
      <c r="C164" s="187" t="s">
        <v>1272</v>
      </c>
      <c r="D164" s="188">
        <v>44862</v>
      </c>
      <c r="E164" s="189">
        <v>1151613</v>
      </c>
      <c r="F164" s="190"/>
      <c r="G164" s="191" t="s">
        <v>2684</v>
      </c>
      <c r="H164" s="192" t="s">
        <v>2580</v>
      </c>
      <c r="I164" s="192"/>
    </row>
    <row r="165" spans="2:9">
      <c r="B165" s="193" t="s">
        <v>2593</v>
      </c>
      <c r="C165" s="187" t="s">
        <v>1272</v>
      </c>
      <c r="D165" s="188">
        <v>44866</v>
      </c>
      <c r="E165" s="189">
        <v>5400000</v>
      </c>
      <c r="F165" s="190"/>
      <c r="G165" s="191" t="s">
        <v>2685</v>
      </c>
      <c r="H165" s="192" t="s">
        <v>2580</v>
      </c>
      <c r="I165" s="192"/>
    </row>
    <row r="166" spans="2:9">
      <c r="B166" s="193" t="s">
        <v>2593</v>
      </c>
      <c r="C166" s="187" t="s">
        <v>1272</v>
      </c>
      <c r="D166" s="188">
        <v>44866</v>
      </c>
      <c r="E166" s="189">
        <v>2600000</v>
      </c>
      <c r="F166" s="190"/>
      <c r="G166" s="191" t="s">
        <v>2686</v>
      </c>
      <c r="H166" s="192" t="s">
        <v>2580</v>
      </c>
      <c r="I166" s="192"/>
    </row>
    <row r="167" spans="2:9">
      <c r="B167" s="193" t="s">
        <v>2581</v>
      </c>
      <c r="C167" s="187" t="s">
        <v>1272</v>
      </c>
      <c r="D167" s="188">
        <v>44876</v>
      </c>
      <c r="E167" s="189">
        <v>295000</v>
      </c>
      <c r="F167" s="190"/>
      <c r="G167" s="191" t="s">
        <v>2687</v>
      </c>
      <c r="H167" s="192" t="s">
        <v>2580</v>
      </c>
      <c r="I167" s="192"/>
    </row>
    <row r="168" spans="2:9">
      <c r="B168" s="193" t="s">
        <v>2583</v>
      </c>
      <c r="C168" s="187" t="s">
        <v>1272</v>
      </c>
      <c r="D168" s="188">
        <v>44893</v>
      </c>
      <c r="E168" s="189">
        <v>70000</v>
      </c>
      <c r="F168" s="190"/>
      <c r="G168" s="191" t="s">
        <v>2688</v>
      </c>
      <c r="H168" s="192" t="s">
        <v>2580</v>
      </c>
      <c r="I168" s="192"/>
    </row>
    <row r="169" spans="2:9">
      <c r="B169" s="193" t="s">
        <v>2593</v>
      </c>
      <c r="C169" s="187" t="s">
        <v>1272</v>
      </c>
      <c r="D169" s="188">
        <v>44903</v>
      </c>
      <c r="E169" s="189">
        <v>6300000</v>
      </c>
      <c r="F169" s="190"/>
      <c r="G169" s="191" t="s">
        <v>2689</v>
      </c>
      <c r="H169" s="192" t="s">
        <v>2580</v>
      </c>
      <c r="I169" s="192"/>
    </row>
    <row r="170" spans="2:9">
      <c r="B170" s="193" t="s">
        <v>2581</v>
      </c>
      <c r="C170" s="187" t="s">
        <v>1272</v>
      </c>
      <c r="D170" s="188">
        <v>44907</v>
      </c>
      <c r="E170" s="189">
        <v>295000</v>
      </c>
      <c r="F170" s="190"/>
      <c r="G170" s="191" t="s">
        <v>2690</v>
      </c>
      <c r="H170" s="192" t="s">
        <v>2580</v>
      </c>
      <c r="I170" s="192"/>
    </row>
    <row r="171" spans="2:9">
      <c r="B171" s="194"/>
      <c r="C171" s="194"/>
      <c r="D171" s="194"/>
      <c r="E171" s="195"/>
      <c r="F171" s="195"/>
      <c r="G171" s="194"/>
      <c r="H171" s="192"/>
      <c r="I171" s="192"/>
    </row>
    <row r="172" spans="2:9">
      <c r="B172" s="196" t="s">
        <v>164</v>
      </c>
      <c r="C172" s="196"/>
      <c r="D172" s="196"/>
      <c r="E172" s="197">
        <f>SUM(E62:E171)</f>
        <v>120243838</v>
      </c>
      <c r="F172" s="196"/>
      <c r="G172" s="196"/>
      <c r="H172" s="196">
        <f>SUM(H62:H171)</f>
        <v>0</v>
      </c>
      <c r="I172" s="196"/>
    </row>
  </sheetData>
  <mergeCells count="12">
    <mergeCell ref="A7:A10"/>
    <mergeCell ref="A11:A55"/>
    <mergeCell ref="A5:A6"/>
    <mergeCell ref="B5:B6"/>
    <mergeCell ref="C5:D5"/>
    <mergeCell ref="B60:B61"/>
    <mergeCell ref="C60:C61"/>
    <mergeCell ref="D60:F60"/>
    <mergeCell ref="G60:I60"/>
    <mergeCell ref="E5:F5"/>
    <mergeCell ref="G5:G6"/>
    <mergeCell ref="H5:J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32"/>
  <sheetViews>
    <sheetView zoomScaleNormal="100" workbookViewId="0">
      <selection activeCell="A3" sqref="A3"/>
    </sheetView>
  </sheetViews>
  <sheetFormatPr baseColWidth="10" defaultColWidth="8.7109375" defaultRowHeight="11.25"/>
  <cols>
    <col min="1" max="1" width="52.85546875" style="168" customWidth="1"/>
    <col min="2" max="2" width="24.85546875" style="168" customWidth="1"/>
    <col min="3" max="3" width="13.85546875" style="169" customWidth="1"/>
    <col min="4" max="4" width="14.42578125" style="168" bestFit="1" customWidth="1"/>
    <col min="5" max="5" width="13.28515625" style="168" customWidth="1"/>
    <col min="6" max="6" width="15" style="168" bestFit="1" customWidth="1"/>
    <col min="7" max="7" width="21.7109375" style="168" customWidth="1"/>
    <col min="8" max="8" width="9.140625" style="168" customWidth="1"/>
    <col min="9" max="16384" width="8.7109375" style="168"/>
  </cols>
  <sheetData>
    <row r="2" spans="1:8">
      <c r="A2" s="166" t="s">
        <v>4367</v>
      </c>
    </row>
    <row r="4" spans="1:8">
      <c r="A4" s="170"/>
    </row>
    <row r="5" spans="1:8" s="171" customFormat="1" ht="12" thickBot="1">
      <c r="A5" s="35" t="s">
        <v>2853</v>
      </c>
      <c r="B5" s="35" t="s">
        <v>9</v>
      </c>
      <c r="C5" s="36" t="s">
        <v>379</v>
      </c>
      <c r="D5" s="35" t="s">
        <v>380</v>
      </c>
      <c r="E5" s="35" t="s">
        <v>381</v>
      </c>
      <c r="F5" s="35" t="s">
        <v>382</v>
      </c>
      <c r="G5" s="35" t="s">
        <v>2854</v>
      </c>
      <c r="H5" s="35" t="s">
        <v>384</v>
      </c>
    </row>
    <row r="6" spans="1:8">
      <c r="A6" s="172" t="s">
        <v>2269</v>
      </c>
      <c r="B6" s="172" t="s">
        <v>2855</v>
      </c>
      <c r="C6" s="173">
        <v>44563</v>
      </c>
      <c r="D6" s="174">
        <v>1500000</v>
      </c>
      <c r="E6" s="174"/>
      <c r="F6" s="172" t="s">
        <v>2856</v>
      </c>
      <c r="G6" s="172" t="s">
        <v>2857</v>
      </c>
      <c r="H6" s="172" t="s">
        <v>354</v>
      </c>
    </row>
    <row r="7" spans="1:8">
      <c r="A7" s="175" t="s">
        <v>2269</v>
      </c>
      <c r="B7" s="175" t="s">
        <v>2855</v>
      </c>
      <c r="C7" s="176">
        <v>44563</v>
      </c>
      <c r="D7" s="177">
        <v>1500000</v>
      </c>
      <c r="E7" s="177"/>
      <c r="F7" s="175" t="s">
        <v>2858</v>
      </c>
      <c r="G7" s="175" t="s">
        <v>2857</v>
      </c>
      <c r="H7" s="175" t="s">
        <v>354</v>
      </c>
    </row>
    <row r="8" spans="1:8">
      <c r="A8" s="172" t="s">
        <v>2859</v>
      </c>
      <c r="B8" s="172" t="s">
        <v>2855</v>
      </c>
      <c r="C8" s="173">
        <v>44565</v>
      </c>
      <c r="D8" s="174">
        <v>1500000</v>
      </c>
      <c r="E8" s="174"/>
      <c r="F8" s="172" t="s">
        <v>2860</v>
      </c>
      <c r="G8" s="172" t="s">
        <v>2861</v>
      </c>
      <c r="H8" s="172" t="s">
        <v>354</v>
      </c>
    </row>
    <row r="9" spans="1:8">
      <c r="A9" s="175" t="s">
        <v>2859</v>
      </c>
      <c r="B9" s="175" t="s">
        <v>2855</v>
      </c>
      <c r="C9" s="176">
        <v>44566</v>
      </c>
      <c r="D9" s="177">
        <v>1500000</v>
      </c>
      <c r="E9" s="177"/>
      <c r="F9" s="175" t="s">
        <v>2862</v>
      </c>
      <c r="G9" s="175" t="s">
        <v>2861</v>
      </c>
      <c r="H9" s="175" t="s">
        <v>354</v>
      </c>
    </row>
    <row r="10" spans="1:8">
      <c r="A10" s="172" t="s">
        <v>2859</v>
      </c>
      <c r="B10" s="172" t="s">
        <v>2855</v>
      </c>
      <c r="C10" s="173">
        <v>44567</v>
      </c>
      <c r="D10" s="174">
        <v>1500000</v>
      </c>
      <c r="E10" s="174"/>
      <c r="F10" s="172" t="s">
        <v>2863</v>
      </c>
      <c r="G10" s="172" t="s">
        <v>2861</v>
      </c>
      <c r="H10" s="172" t="s">
        <v>354</v>
      </c>
    </row>
    <row r="11" spans="1:8">
      <c r="A11" s="175" t="s">
        <v>2859</v>
      </c>
      <c r="B11" s="175" t="s">
        <v>2855</v>
      </c>
      <c r="C11" s="176">
        <v>44568</v>
      </c>
      <c r="D11" s="177">
        <v>1500000</v>
      </c>
      <c r="E11" s="177"/>
      <c r="F11" s="175" t="s">
        <v>2864</v>
      </c>
      <c r="G11" s="175" t="s">
        <v>2861</v>
      </c>
      <c r="H11" s="175" t="s">
        <v>354</v>
      </c>
    </row>
    <row r="12" spans="1:8">
      <c r="A12" s="172" t="s">
        <v>2859</v>
      </c>
      <c r="B12" s="172" t="s">
        <v>2855</v>
      </c>
      <c r="C12" s="173">
        <v>44569</v>
      </c>
      <c r="D12" s="174">
        <v>1500000</v>
      </c>
      <c r="E12" s="174"/>
      <c r="F12" s="172" t="s">
        <v>2865</v>
      </c>
      <c r="G12" s="172" t="s">
        <v>2861</v>
      </c>
      <c r="H12" s="172" t="s">
        <v>354</v>
      </c>
    </row>
    <row r="13" spans="1:8">
      <c r="A13" s="175" t="s">
        <v>2859</v>
      </c>
      <c r="B13" s="175" t="s">
        <v>2855</v>
      </c>
      <c r="C13" s="176">
        <v>44570</v>
      </c>
      <c r="D13" s="177">
        <v>1500000</v>
      </c>
      <c r="E13" s="177"/>
      <c r="F13" s="175" t="s">
        <v>2866</v>
      </c>
      <c r="G13" s="175" t="s">
        <v>2861</v>
      </c>
      <c r="H13" s="175" t="s">
        <v>354</v>
      </c>
    </row>
    <row r="14" spans="1:8">
      <c r="A14" s="172" t="s">
        <v>2859</v>
      </c>
      <c r="B14" s="172" t="s">
        <v>2855</v>
      </c>
      <c r="C14" s="173">
        <v>44571</v>
      </c>
      <c r="D14" s="174">
        <v>1500000</v>
      </c>
      <c r="E14" s="174"/>
      <c r="F14" s="172" t="s">
        <v>2867</v>
      </c>
      <c r="G14" s="172" t="s">
        <v>2861</v>
      </c>
      <c r="H14" s="172" t="s">
        <v>354</v>
      </c>
    </row>
    <row r="15" spans="1:8">
      <c r="A15" s="175" t="s">
        <v>2859</v>
      </c>
      <c r="B15" s="175" t="s">
        <v>2855</v>
      </c>
      <c r="C15" s="176">
        <v>44572</v>
      </c>
      <c r="D15" s="177">
        <v>1500000</v>
      </c>
      <c r="E15" s="177"/>
      <c r="F15" s="175" t="s">
        <v>2868</v>
      </c>
      <c r="G15" s="175" t="s">
        <v>2861</v>
      </c>
      <c r="H15" s="175" t="s">
        <v>354</v>
      </c>
    </row>
    <row r="16" spans="1:8">
      <c r="A16" s="172" t="s">
        <v>2859</v>
      </c>
      <c r="B16" s="172" t="s">
        <v>2855</v>
      </c>
      <c r="C16" s="173">
        <v>44573</v>
      </c>
      <c r="D16" s="174">
        <v>1500000</v>
      </c>
      <c r="E16" s="174"/>
      <c r="F16" s="172" t="s">
        <v>2869</v>
      </c>
      <c r="G16" s="172" t="s">
        <v>2861</v>
      </c>
      <c r="H16" s="172" t="s">
        <v>354</v>
      </c>
    </row>
    <row r="17" spans="1:8">
      <c r="A17" s="175" t="s">
        <v>2269</v>
      </c>
      <c r="B17" s="175" t="s">
        <v>2855</v>
      </c>
      <c r="C17" s="176">
        <v>44563</v>
      </c>
      <c r="D17" s="177">
        <v>1500000</v>
      </c>
      <c r="E17" s="177"/>
      <c r="F17" s="175" t="s">
        <v>2870</v>
      </c>
      <c r="G17" s="175" t="s">
        <v>2857</v>
      </c>
      <c r="H17" s="175" t="s">
        <v>354</v>
      </c>
    </row>
    <row r="18" spans="1:8">
      <c r="A18" s="172" t="s">
        <v>2269</v>
      </c>
      <c r="B18" s="172" t="s">
        <v>2871</v>
      </c>
      <c r="C18" s="173">
        <v>44622</v>
      </c>
      <c r="D18" s="174">
        <v>1500000</v>
      </c>
      <c r="E18" s="174"/>
      <c r="F18" s="172" t="s">
        <v>2864</v>
      </c>
      <c r="G18" s="172" t="s">
        <v>2857</v>
      </c>
      <c r="H18" s="172" t="s">
        <v>354</v>
      </c>
    </row>
    <row r="19" spans="1:8">
      <c r="A19" s="175" t="s">
        <v>2269</v>
      </c>
      <c r="B19" s="175" t="s">
        <v>2872</v>
      </c>
      <c r="C19" s="176" t="s">
        <v>2873</v>
      </c>
      <c r="D19" s="177">
        <v>1500000</v>
      </c>
      <c r="E19" s="177"/>
      <c r="F19" s="175" t="s">
        <v>2874</v>
      </c>
      <c r="G19" s="175" t="s">
        <v>2857</v>
      </c>
      <c r="H19" s="175" t="s">
        <v>354</v>
      </c>
    </row>
    <row r="20" spans="1:8">
      <c r="A20" s="172" t="s">
        <v>2269</v>
      </c>
      <c r="B20" s="8" t="s">
        <v>2875</v>
      </c>
      <c r="C20" s="173">
        <v>44837</v>
      </c>
      <c r="D20" s="174">
        <v>2000000</v>
      </c>
      <c r="E20" s="174"/>
      <c r="F20" s="172" t="s">
        <v>2876</v>
      </c>
      <c r="G20" s="172" t="s">
        <v>2857</v>
      </c>
      <c r="H20" s="172" t="s">
        <v>354</v>
      </c>
    </row>
    <row r="21" spans="1:8">
      <c r="A21" s="175" t="s">
        <v>2269</v>
      </c>
      <c r="B21" s="175" t="s">
        <v>2877</v>
      </c>
      <c r="C21" s="176" t="s">
        <v>2878</v>
      </c>
      <c r="D21" s="177">
        <v>2000000</v>
      </c>
      <c r="E21" s="177"/>
      <c r="F21" s="175" t="s">
        <v>2879</v>
      </c>
      <c r="G21" s="175" t="s">
        <v>2857</v>
      </c>
      <c r="H21" s="175" t="s">
        <v>354</v>
      </c>
    </row>
    <row r="22" spans="1:8">
      <c r="A22" s="172" t="s">
        <v>2269</v>
      </c>
      <c r="B22" s="172" t="s">
        <v>2877</v>
      </c>
      <c r="C22" s="173" t="s">
        <v>2878</v>
      </c>
      <c r="D22" s="174">
        <v>2000000</v>
      </c>
      <c r="E22" s="174"/>
      <c r="F22" s="172" t="s">
        <v>2880</v>
      </c>
      <c r="G22" s="172" t="s">
        <v>2857</v>
      </c>
      <c r="H22" s="172" t="s">
        <v>354</v>
      </c>
    </row>
    <row r="23" spans="1:8">
      <c r="A23" s="175" t="s">
        <v>2269</v>
      </c>
      <c r="B23" s="175" t="s">
        <v>2855</v>
      </c>
      <c r="C23" s="176" t="s">
        <v>2881</v>
      </c>
      <c r="D23" s="177">
        <v>1500000</v>
      </c>
      <c r="E23" s="177"/>
      <c r="F23" s="175" t="s">
        <v>2882</v>
      </c>
      <c r="G23" s="175" t="s">
        <v>2857</v>
      </c>
      <c r="H23" s="175" t="s">
        <v>354</v>
      </c>
    </row>
    <row r="24" spans="1:8">
      <c r="A24" s="172" t="s">
        <v>2269</v>
      </c>
      <c r="B24" s="172" t="s">
        <v>2883</v>
      </c>
      <c r="C24" s="173">
        <v>44685</v>
      </c>
      <c r="D24" s="174">
        <v>1500000</v>
      </c>
      <c r="E24" s="174"/>
      <c r="F24" s="172" t="s">
        <v>2884</v>
      </c>
      <c r="G24" s="172" t="s">
        <v>2857</v>
      </c>
      <c r="H24" s="172" t="s">
        <v>354</v>
      </c>
    </row>
    <row r="25" spans="1:8">
      <c r="A25" s="175" t="s">
        <v>2269</v>
      </c>
      <c r="B25" s="175" t="s">
        <v>2877</v>
      </c>
      <c r="C25" s="176" t="s">
        <v>2885</v>
      </c>
      <c r="D25" s="177">
        <v>1500000</v>
      </c>
      <c r="E25" s="177"/>
      <c r="F25" s="175" t="s">
        <v>2886</v>
      </c>
      <c r="G25" s="175" t="s">
        <v>2857</v>
      </c>
      <c r="H25" s="175" t="s">
        <v>354</v>
      </c>
    </row>
    <row r="26" spans="1:8">
      <c r="A26" s="172" t="s">
        <v>2269</v>
      </c>
      <c r="B26" s="172" t="s">
        <v>2887</v>
      </c>
      <c r="C26" s="173" t="s">
        <v>2888</v>
      </c>
      <c r="D26" s="174">
        <v>1500000</v>
      </c>
      <c r="E26" s="174"/>
      <c r="F26" s="172" t="s">
        <v>2889</v>
      </c>
      <c r="G26" s="172" t="s">
        <v>2857</v>
      </c>
      <c r="H26" s="172" t="s">
        <v>354</v>
      </c>
    </row>
    <row r="27" spans="1:8">
      <c r="A27" s="175" t="s">
        <v>2269</v>
      </c>
      <c r="B27" s="175" t="s">
        <v>2887</v>
      </c>
      <c r="C27" s="176" t="s">
        <v>2888</v>
      </c>
      <c r="D27" s="177">
        <v>1500000</v>
      </c>
      <c r="E27" s="177"/>
      <c r="F27" s="175" t="s">
        <v>2890</v>
      </c>
      <c r="G27" s="175" t="s">
        <v>2857</v>
      </c>
      <c r="H27" s="175" t="s">
        <v>354</v>
      </c>
    </row>
    <row r="28" spans="1:8">
      <c r="A28" s="172" t="s">
        <v>2269</v>
      </c>
      <c r="B28" s="172" t="s">
        <v>2887</v>
      </c>
      <c r="C28" s="173" t="s">
        <v>2888</v>
      </c>
      <c r="D28" s="174">
        <v>1500000</v>
      </c>
      <c r="E28" s="174"/>
      <c r="F28" s="172" t="s">
        <v>2891</v>
      </c>
      <c r="G28" s="172" t="s">
        <v>2857</v>
      </c>
      <c r="H28" s="172" t="s">
        <v>354</v>
      </c>
    </row>
    <row r="29" spans="1:8">
      <c r="A29" s="175" t="s">
        <v>2269</v>
      </c>
      <c r="B29" s="175" t="s">
        <v>2887</v>
      </c>
      <c r="C29" s="176" t="s">
        <v>2888</v>
      </c>
      <c r="D29" s="177">
        <v>1500000</v>
      </c>
      <c r="E29" s="177"/>
      <c r="F29" s="175" t="s">
        <v>2892</v>
      </c>
      <c r="G29" s="175" t="s">
        <v>2857</v>
      </c>
      <c r="H29" s="175" t="s">
        <v>354</v>
      </c>
    </row>
    <row r="30" spans="1:8">
      <c r="A30" s="172" t="s">
        <v>2269</v>
      </c>
      <c r="B30" s="172" t="s">
        <v>2887</v>
      </c>
      <c r="C30" s="173" t="s">
        <v>2888</v>
      </c>
      <c r="D30" s="174">
        <v>1500000</v>
      </c>
      <c r="E30" s="174"/>
      <c r="F30" s="172" t="s">
        <v>2893</v>
      </c>
      <c r="G30" s="172" t="s">
        <v>2857</v>
      </c>
      <c r="H30" s="172" t="s">
        <v>354</v>
      </c>
    </row>
    <row r="31" spans="1:8">
      <c r="A31" s="175" t="s">
        <v>2269</v>
      </c>
      <c r="B31" s="175" t="s">
        <v>2883</v>
      </c>
      <c r="C31" s="176" t="s">
        <v>2888</v>
      </c>
      <c r="D31" s="177">
        <v>1500000</v>
      </c>
      <c r="E31" s="177"/>
      <c r="F31" s="175" t="s">
        <v>2894</v>
      </c>
      <c r="G31" s="175" t="s">
        <v>2857</v>
      </c>
      <c r="H31" s="175" t="s">
        <v>354</v>
      </c>
    </row>
    <row r="32" spans="1:8">
      <c r="A32" s="172" t="s">
        <v>2269</v>
      </c>
      <c r="B32" s="172" t="s">
        <v>2895</v>
      </c>
      <c r="C32" s="173">
        <v>44809</v>
      </c>
      <c r="D32" s="174">
        <v>1500000</v>
      </c>
      <c r="E32" s="174"/>
      <c r="F32" s="172" t="s">
        <v>2896</v>
      </c>
      <c r="G32" s="172" t="s">
        <v>2857</v>
      </c>
      <c r="H32" s="172" t="s">
        <v>354</v>
      </c>
    </row>
    <row r="33" spans="1:8">
      <c r="A33" s="175" t="s">
        <v>2269</v>
      </c>
      <c r="B33" s="175" t="s">
        <v>2897</v>
      </c>
      <c r="C33" s="176" t="s">
        <v>2898</v>
      </c>
      <c r="D33" s="177">
        <v>1500000</v>
      </c>
      <c r="E33" s="177"/>
      <c r="F33" s="175" t="s">
        <v>2899</v>
      </c>
      <c r="G33" s="175" t="s">
        <v>2857</v>
      </c>
      <c r="H33" s="175" t="s">
        <v>354</v>
      </c>
    </row>
    <row r="34" spans="1:8">
      <c r="A34" s="172" t="s">
        <v>2269</v>
      </c>
      <c r="B34" s="172" t="s">
        <v>2900</v>
      </c>
      <c r="C34" s="173" t="s">
        <v>2898</v>
      </c>
      <c r="D34" s="174">
        <v>1500000</v>
      </c>
      <c r="E34" s="174"/>
      <c r="F34" s="172" t="s">
        <v>2901</v>
      </c>
      <c r="G34" s="172" t="s">
        <v>2857</v>
      </c>
      <c r="H34" s="172" t="s">
        <v>354</v>
      </c>
    </row>
    <row r="35" spans="1:8">
      <c r="A35" s="175" t="s">
        <v>2269</v>
      </c>
      <c r="B35" s="175" t="s">
        <v>2902</v>
      </c>
      <c r="C35" s="176" t="s">
        <v>2903</v>
      </c>
      <c r="D35" s="177">
        <v>2000000</v>
      </c>
      <c r="E35" s="177"/>
      <c r="F35" s="175" t="s">
        <v>2904</v>
      </c>
      <c r="G35" s="175" t="s">
        <v>2857</v>
      </c>
      <c r="H35" s="175" t="s">
        <v>354</v>
      </c>
    </row>
    <row r="36" spans="1:8">
      <c r="A36" s="172" t="s">
        <v>2269</v>
      </c>
      <c r="B36" s="172" t="s">
        <v>2905</v>
      </c>
      <c r="C36" s="173" t="s">
        <v>2906</v>
      </c>
      <c r="D36" s="174">
        <v>1500000</v>
      </c>
      <c r="E36" s="174"/>
      <c r="F36" s="172" t="s">
        <v>2907</v>
      </c>
      <c r="G36" s="172" t="s">
        <v>2857</v>
      </c>
      <c r="H36" s="172" t="s">
        <v>354</v>
      </c>
    </row>
    <row r="37" spans="1:8" ht="22.5">
      <c r="A37" s="175" t="s">
        <v>2269</v>
      </c>
      <c r="B37" s="175" t="s">
        <v>2276</v>
      </c>
      <c r="C37" s="176" t="s">
        <v>2908</v>
      </c>
      <c r="D37" s="177">
        <v>2000000</v>
      </c>
      <c r="E37" s="177"/>
      <c r="F37" s="175" t="s">
        <v>2909</v>
      </c>
      <c r="G37" s="175" t="s">
        <v>2857</v>
      </c>
      <c r="H37" s="175" t="s">
        <v>354</v>
      </c>
    </row>
    <row r="38" spans="1:8">
      <c r="A38" s="172" t="s">
        <v>2269</v>
      </c>
      <c r="B38" s="172" t="s">
        <v>2905</v>
      </c>
      <c r="C38" s="173" t="s">
        <v>2908</v>
      </c>
      <c r="D38" s="174">
        <v>2000000</v>
      </c>
      <c r="E38" s="174"/>
      <c r="F38" s="172" t="s">
        <v>2910</v>
      </c>
      <c r="G38" s="172" t="s">
        <v>2857</v>
      </c>
      <c r="H38" s="172" t="s">
        <v>354</v>
      </c>
    </row>
    <row r="39" spans="1:8">
      <c r="A39" s="175" t="s">
        <v>2269</v>
      </c>
      <c r="B39" s="175" t="s">
        <v>2905</v>
      </c>
      <c r="C39" s="176" t="s">
        <v>2908</v>
      </c>
      <c r="D39" s="177">
        <v>2000000</v>
      </c>
      <c r="E39" s="177"/>
      <c r="F39" s="175" t="s">
        <v>2911</v>
      </c>
      <c r="G39" s="175" t="s">
        <v>2857</v>
      </c>
      <c r="H39" s="175" t="s">
        <v>354</v>
      </c>
    </row>
    <row r="40" spans="1:8">
      <c r="A40" s="172" t="s">
        <v>2269</v>
      </c>
      <c r="B40" s="172" t="s">
        <v>2905</v>
      </c>
      <c r="C40" s="173" t="s">
        <v>2908</v>
      </c>
      <c r="D40" s="174">
        <v>2000000</v>
      </c>
      <c r="E40" s="174"/>
      <c r="F40" s="172" t="s">
        <v>2912</v>
      </c>
      <c r="G40" s="172" t="s">
        <v>2857</v>
      </c>
      <c r="H40" s="172" t="s">
        <v>354</v>
      </c>
    </row>
    <row r="41" spans="1:8">
      <c r="A41" s="175" t="s">
        <v>2269</v>
      </c>
      <c r="B41" s="175" t="s">
        <v>2913</v>
      </c>
      <c r="C41" s="176" t="s">
        <v>2914</v>
      </c>
      <c r="D41" s="177">
        <v>2000000</v>
      </c>
      <c r="E41" s="177"/>
      <c r="F41" s="175" t="s">
        <v>2915</v>
      </c>
      <c r="G41" s="175" t="s">
        <v>2857</v>
      </c>
      <c r="H41" s="175" t="s">
        <v>354</v>
      </c>
    </row>
    <row r="42" spans="1:8">
      <c r="A42" s="172" t="s">
        <v>2269</v>
      </c>
      <c r="B42" s="172" t="s">
        <v>2916</v>
      </c>
      <c r="C42" s="173" t="s">
        <v>2917</v>
      </c>
      <c r="D42" s="174">
        <v>2000000</v>
      </c>
      <c r="E42" s="174"/>
      <c r="F42" s="172" t="s">
        <v>2918</v>
      </c>
      <c r="G42" s="172" t="s">
        <v>2857</v>
      </c>
      <c r="H42" s="172" t="s">
        <v>354</v>
      </c>
    </row>
    <row r="43" spans="1:8">
      <c r="A43" s="175" t="s">
        <v>2269</v>
      </c>
      <c r="B43" s="175" t="s">
        <v>2883</v>
      </c>
      <c r="C43" s="176">
        <v>44872</v>
      </c>
      <c r="D43" s="177">
        <v>1500000</v>
      </c>
      <c r="E43" s="177"/>
      <c r="F43" s="175" t="s">
        <v>2919</v>
      </c>
      <c r="G43" s="175" t="s">
        <v>2857</v>
      </c>
      <c r="H43" s="175" t="s">
        <v>354</v>
      </c>
    </row>
    <row r="44" spans="1:8">
      <c r="A44" s="172" t="s">
        <v>2269</v>
      </c>
      <c r="B44" s="172" t="s">
        <v>2871</v>
      </c>
      <c r="C44" s="173">
        <v>44872</v>
      </c>
      <c r="D44" s="174">
        <v>1500000</v>
      </c>
      <c r="E44" s="174"/>
      <c r="F44" s="172" t="s">
        <v>2920</v>
      </c>
      <c r="G44" s="172" t="s">
        <v>2857</v>
      </c>
      <c r="H44" s="172" t="s">
        <v>354</v>
      </c>
    </row>
    <row r="45" spans="1:8">
      <c r="A45" s="175" t="s">
        <v>2269</v>
      </c>
      <c r="B45" s="175" t="s">
        <v>2887</v>
      </c>
      <c r="C45" s="176" t="s">
        <v>2921</v>
      </c>
      <c r="D45" s="177">
        <v>1500000</v>
      </c>
      <c r="E45" s="177"/>
      <c r="F45" s="175" t="s">
        <v>2922</v>
      </c>
      <c r="G45" s="175" t="s">
        <v>2857</v>
      </c>
      <c r="H45" s="175" t="s">
        <v>354</v>
      </c>
    </row>
    <row r="46" spans="1:8">
      <c r="A46" s="172" t="s">
        <v>2269</v>
      </c>
      <c r="B46" s="172" t="s">
        <v>2887</v>
      </c>
      <c r="C46" s="173" t="s">
        <v>2921</v>
      </c>
      <c r="D46" s="174">
        <v>1500000</v>
      </c>
      <c r="E46" s="174"/>
      <c r="F46" s="172" t="s">
        <v>2923</v>
      </c>
      <c r="G46" s="172" t="s">
        <v>2857</v>
      </c>
      <c r="H46" s="172" t="s">
        <v>354</v>
      </c>
    </row>
    <row r="47" spans="1:8">
      <c r="A47" s="175" t="s">
        <v>2269</v>
      </c>
      <c r="B47" s="175" t="s">
        <v>2924</v>
      </c>
      <c r="C47" s="176" t="s">
        <v>2921</v>
      </c>
      <c r="D47" s="177">
        <v>2000000</v>
      </c>
      <c r="E47" s="177"/>
      <c r="F47" s="175" t="s">
        <v>2925</v>
      </c>
      <c r="G47" s="175" t="s">
        <v>2857</v>
      </c>
      <c r="H47" s="175" t="s">
        <v>354</v>
      </c>
    </row>
    <row r="48" spans="1:8">
      <c r="A48" s="172" t="s">
        <v>2269</v>
      </c>
      <c r="B48" s="172" t="s">
        <v>2871</v>
      </c>
      <c r="C48" s="173" t="s">
        <v>2921</v>
      </c>
      <c r="D48" s="174">
        <v>1500000</v>
      </c>
      <c r="E48" s="174"/>
      <c r="F48" s="172" t="s">
        <v>2926</v>
      </c>
      <c r="G48" s="172" t="s">
        <v>2857</v>
      </c>
      <c r="H48" s="172" t="s">
        <v>354</v>
      </c>
    </row>
    <row r="49" spans="1:8">
      <c r="A49" s="175" t="s">
        <v>2269</v>
      </c>
      <c r="B49" s="175" t="s">
        <v>2871</v>
      </c>
      <c r="C49" s="176" t="s">
        <v>2921</v>
      </c>
      <c r="D49" s="177">
        <v>1500000</v>
      </c>
      <c r="E49" s="177"/>
      <c r="F49" s="175" t="s">
        <v>2927</v>
      </c>
      <c r="G49" s="175" t="s">
        <v>2857</v>
      </c>
      <c r="H49" s="175" t="s">
        <v>354</v>
      </c>
    </row>
    <row r="50" spans="1:8">
      <c r="A50" s="172" t="s">
        <v>2269</v>
      </c>
      <c r="B50" s="172" t="s">
        <v>2871</v>
      </c>
      <c r="C50" s="173" t="s">
        <v>2921</v>
      </c>
      <c r="D50" s="174">
        <v>1500000</v>
      </c>
      <c r="E50" s="174"/>
      <c r="F50" s="172" t="s">
        <v>2928</v>
      </c>
      <c r="G50" s="172" t="s">
        <v>2857</v>
      </c>
      <c r="H50" s="172" t="s">
        <v>354</v>
      </c>
    </row>
    <row r="51" spans="1:8">
      <c r="A51" s="175" t="s">
        <v>2269</v>
      </c>
      <c r="B51" s="175" t="s">
        <v>2871</v>
      </c>
      <c r="C51" s="176">
        <v>44569</v>
      </c>
      <c r="D51" s="177">
        <v>1500000</v>
      </c>
      <c r="E51" s="177"/>
      <c r="F51" s="175" t="s">
        <v>2929</v>
      </c>
      <c r="G51" s="175" t="s">
        <v>2857</v>
      </c>
      <c r="H51" s="175" t="s">
        <v>354</v>
      </c>
    </row>
    <row r="52" spans="1:8">
      <c r="A52" s="172" t="s">
        <v>2269</v>
      </c>
      <c r="B52" s="172" t="s">
        <v>2275</v>
      </c>
      <c r="C52" s="173">
        <v>44569</v>
      </c>
      <c r="D52" s="174">
        <v>2000000</v>
      </c>
      <c r="E52" s="174"/>
      <c r="F52" s="172" t="s">
        <v>2930</v>
      </c>
      <c r="G52" s="172" t="s">
        <v>2857</v>
      </c>
      <c r="H52" s="172" t="s">
        <v>354</v>
      </c>
    </row>
    <row r="53" spans="1:8">
      <c r="A53" s="175" t="s">
        <v>2269</v>
      </c>
      <c r="B53" s="175" t="s">
        <v>2931</v>
      </c>
      <c r="C53" s="176">
        <v>44600</v>
      </c>
      <c r="D53" s="177">
        <v>1500000</v>
      </c>
      <c r="E53" s="177"/>
      <c r="F53" s="175" t="s">
        <v>2932</v>
      </c>
      <c r="G53" s="175" t="s">
        <v>2857</v>
      </c>
      <c r="H53" s="175" t="s">
        <v>354</v>
      </c>
    </row>
    <row r="54" spans="1:8">
      <c r="A54" s="172" t="s">
        <v>2269</v>
      </c>
      <c r="B54" s="172" t="s">
        <v>2877</v>
      </c>
      <c r="C54" s="173">
        <v>44659</v>
      </c>
      <c r="D54" s="174">
        <v>1500000</v>
      </c>
      <c r="E54" s="174"/>
      <c r="F54" s="172" t="s">
        <v>2933</v>
      </c>
      <c r="G54" s="172" t="s">
        <v>2857</v>
      </c>
      <c r="H54" s="172" t="s">
        <v>354</v>
      </c>
    </row>
    <row r="55" spans="1:8">
      <c r="A55" s="175" t="s">
        <v>2269</v>
      </c>
      <c r="B55" s="175" t="s">
        <v>2934</v>
      </c>
      <c r="C55" s="176">
        <v>44903</v>
      </c>
      <c r="D55" s="177">
        <v>1500000</v>
      </c>
      <c r="E55" s="177"/>
      <c r="F55" s="175" t="s">
        <v>2935</v>
      </c>
      <c r="G55" s="175" t="s">
        <v>2857</v>
      </c>
      <c r="H55" s="175" t="s">
        <v>354</v>
      </c>
    </row>
    <row r="56" spans="1:8">
      <c r="A56" s="172" t="s">
        <v>2269</v>
      </c>
      <c r="B56" s="172" t="s">
        <v>2936</v>
      </c>
      <c r="C56" s="173" t="s">
        <v>2937</v>
      </c>
      <c r="D56" s="174">
        <v>1500000</v>
      </c>
      <c r="E56" s="174"/>
      <c r="F56" s="172" t="s">
        <v>2938</v>
      </c>
      <c r="G56" s="172" t="s">
        <v>2857</v>
      </c>
      <c r="H56" s="172" t="s">
        <v>354</v>
      </c>
    </row>
    <row r="57" spans="1:8">
      <c r="A57" s="175" t="s">
        <v>2269</v>
      </c>
      <c r="B57" s="175" t="s">
        <v>2895</v>
      </c>
      <c r="C57" s="176" t="s">
        <v>2939</v>
      </c>
      <c r="D57" s="177">
        <v>2000000</v>
      </c>
      <c r="E57" s="177"/>
      <c r="F57" s="175" t="s">
        <v>2940</v>
      </c>
      <c r="G57" s="175" t="s">
        <v>2857</v>
      </c>
      <c r="H57" s="175" t="s">
        <v>354</v>
      </c>
    </row>
    <row r="58" spans="1:8">
      <c r="A58" s="172" t="s">
        <v>2269</v>
      </c>
      <c r="B58" s="172" t="s">
        <v>2895</v>
      </c>
      <c r="C58" s="173" t="s">
        <v>2939</v>
      </c>
      <c r="D58" s="174">
        <v>2000000</v>
      </c>
      <c r="E58" s="174"/>
      <c r="F58" s="172" t="s">
        <v>2941</v>
      </c>
      <c r="G58" s="172" t="s">
        <v>2857</v>
      </c>
      <c r="H58" s="172" t="s">
        <v>354</v>
      </c>
    </row>
    <row r="59" spans="1:8">
      <c r="A59" s="175" t="s">
        <v>2269</v>
      </c>
      <c r="B59" s="175" t="s">
        <v>2942</v>
      </c>
      <c r="C59" s="176" t="s">
        <v>2943</v>
      </c>
      <c r="D59" s="177">
        <v>1500000</v>
      </c>
      <c r="E59" s="177"/>
      <c r="F59" s="175" t="s">
        <v>2944</v>
      </c>
      <c r="G59" s="175" t="s">
        <v>2857</v>
      </c>
      <c r="H59" s="175" t="s">
        <v>354</v>
      </c>
    </row>
    <row r="60" spans="1:8">
      <c r="A60" s="172" t="s">
        <v>2269</v>
      </c>
      <c r="B60" s="172" t="s">
        <v>2895</v>
      </c>
      <c r="C60" s="173" t="s">
        <v>2945</v>
      </c>
      <c r="D60" s="174">
        <v>2000000</v>
      </c>
      <c r="E60" s="174"/>
      <c r="F60" s="172" t="s">
        <v>2946</v>
      </c>
      <c r="G60" s="172" t="s">
        <v>2857</v>
      </c>
      <c r="H60" s="172" t="s">
        <v>354</v>
      </c>
    </row>
    <row r="61" spans="1:8">
      <c r="A61" s="175" t="s">
        <v>2269</v>
      </c>
      <c r="B61" s="175" t="s">
        <v>2895</v>
      </c>
      <c r="C61" s="176" t="s">
        <v>2945</v>
      </c>
      <c r="D61" s="177">
        <v>2000000</v>
      </c>
      <c r="E61" s="177"/>
      <c r="F61" s="175" t="s">
        <v>2947</v>
      </c>
      <c r="G61" s="175" t="s">
        <v>2857</v>
      </c>
      <c r="H61" s="175" t="s">
        <v>354</v>
      </c>
    </row>
    <row r="62" spans="1:8">
      <c r="A62" s="172" t="s">
        <v>2269</v>
      </c>
      <c r="B62" s="172" t="s">
        <v>2895</v>
      </c>
      <c r="C62" s="173" t="s">
        <v>2945</v>
      </c>
      <c r="D62" s="174">
        <v>2000000</v>
      </c>
      <c r="E62" s="174"/>
      <c r="F62" s="172" t="s">
        <v>2948</v>
      </c>
      <c r="G62" s="172" t="s">
        <v>2857</v>
      </c>
      <c r="H62" s="172" t="s">
        <v>354</v>
      </c>
    </row>
    <row r="63" spans="1:8">
      <c r="A63" s="175" t="s">
        <v>2269</v>
      </c>
      <c r="B63" s="175" t="s">
        <v>2895</v>
      </c>
      <c r="C63" s="176" t="s">
        <v>2945</v>
      </c>
      <c r="D63" s="177">
        <v>2000000</v>
      </c>
      <c r="E63" s="177"/>
      <c r="F63" s="175" t="s">
        <v>2949</v>
      </c>
      <c r="G63" s="175" t="s">
        <v>2857</v>
      </c>
      <c r="H63" s="175" t="s">
        <v>354</v>
      </c>
    </row>
    <row r="64" spans="1:8">
      <c r="A64" s="172" t="s">
        <v>2269</v>
      </c>
      <c r="B64" s="172" t="s">
        <v>2895</v>
      </c>
      <c r="C64" s="173" t="s">
        <v>2945</v>
      </c>
      <c r="D64" s="174">
        <v>2000000</v>
      </c>
      <c r="E64" s="174"/>
      <c r="F64" s="172" t="s">
        <v>2950</v>
      </c>
      <c r="G64" s="172" t="s">
        <v>2857</v>
      </c>
      <c r="H64" s="172" t="s">
        <v>354</v>
      </c>
    </row>
    <row r="65" spans="1:8">
      <c r="A65" s="175" t="s">
        <v>2269</v>
      </c>
      <c r="B65" s="175" t="s">
        <v>2895</v>
      </c>
      <c r="C65" s="176" t="s">
        <v>2945</v>
      </c>
      <c r="D65" s="177">
        <v>2000000</v>
      </c>
      <c r="E65" s="177"/>
      <c r="F65" s="175" t="s">
        <v>2951</v>
      </c>
      <c r="G65" s="175" t="s">
        <v>2857</v>
      </c>
      <c r="H65" s="175" t="s">
        <v>354</v>
      </c>
    </row>
    <row r="66" spans="1:8">
      <c r="A66" s="172" t="s">
        <v>2269</v>
      </c>
      <c r="B66" s="172" t="s">
        <v>2895</v>
      </c>
      <c r="C66" s="173" t="s">
        <v>2945</v>
      </c>
      <c r="D66" s="174">
        <v>2000000</v>
      </c>
      <c r="E66" s="174"/>
      <c r="F66" s="172" t="s">
        <v>2952</v>
      </c>
      <c r="G66" s="172" t="s">
        <v>2857</v>
      </c>
      <c r="H66" s="172" t="s">
        <v>354</v>
      </c>
    </row>
    <row r="67" spans="1:8">
      <c r="A67" s="175" t="s">
        <v>2269</v>
      </c>
      <c r="B67" s="175" t="s">
        <v>2895</v>
      </c>
      <c r="C67" s="176" t="s">
        <v>2945</v>
      </c>
      <c r="D67" s="177">
        <v>2000000</v>
      </c>
      <c r="E67" s="177"/>
      <c r="F67" s="175" t="s">
        <v>2953</v>
      </c>
      <c r="G67" s="175" t="s">
        <v>2857</v>
      </c>
      <c r="H67" s="175" t="s">
        <v>354</v>
      </c>
    </row>
    <row r="68" spans="1:8">
      <c r="A68" s="172" t="s">
        <v>2269</v>
      </c>
      <c r="B68" s="172" t="s">
        <v>2934</v>
      </c>
      <c r="C68" s="173" t="s">
        <v>2954</v>
      </c>
      <c r="D68" s="174">
        <v>2000000</v>
      </c>
      <c r="E68" s="174"/>
      <c r="F68" s="172" t="s">
        <v>2955</v>
      </c>
      <c r="G68" s="172" t="s">
        <v>2857</v>
      </c>
      <c r="H68" s="172" t="s">
        <v>354</v>
      </c>
    </row>
    <row r="69" spans="1:8">
      <c r="A69" s="175" t="s">
        <v>2269</v>
      </c>
      <c r="B69" s="175" t="s">
        <v>2872</v>
      </c>
      <c r="C69" s="176" t="s">
        <v>2956</v>
      </c>
      <c r="D69" s="177">
        <v>2000000</v>
      </c>
      <c r="E69" s="177"/>
      <c r="F69" s="175" t="s">
        <v>2957</v>
      </c>
      <c r="G69" s="175" t="s">
        <v>2857</v>
      </c>
      <c r="H69" s="175" t="s">
        <v>354</v>
      </c>
    </row>
    <row r="70" spans="1:8">
      <c r="A70" s="172" t="s">
        <v>2269</v>
      </c>
      <c r="B70" s="172" t="s">
        <v>2958</v>
      </c>
      <c r="C70" s="173" t="s">
        <v>2959</v>
      </c>
      <c r="D70" s="174">
        <v>1500000</v>
      </c>
      <c r="E70" s="174"/>
      <c r="F70" s="172" t="s">
        <v>2960</v>
      </c>
      <c r="G70" s="172" t="s">
        <v>2857</v>
      </c>
      <c r="H70" s="172" t="s">
        <v>354</v>
      </c>
    </row>
    <row r="71" spans="1:8">
      <c r="A71" s="175" t="s">
        <v>2269</v>
      </c>
      <c r="B71" s="175" t="s">
        <v>2877</v>
      </c>
      <c r="C71" s="176" t="s">
        <v>2959</v>
      </c>
      <c r="D71" s="177">
        <v>2000000</v>
      </c>
      <c r="E71" s="177"/>
      <c r="F71" s="175" t="s">
        <v>2961</v>
      </c>
      <c r="G71" s="175" t="s">
        <v>2857</v>
      </c>
      <c r="H71" s="175" t="s">
        <v>354</v>
      </c>
    </row>
    <row r="72" spans="1:8">
      <c r="A72" s="172" t="s">
        <v>2269</v>
      </c>
      <c r="B72" s="172" t="s">
        <v>2877</v>
      </c>
      <c r="C72" s="173" t="s">
        <v>2959</v>
      </c>
      <c r="D72" s="174">
        <v>1500000</v>
      </c>
      <c r="E72" s="174"/>
      <c r="F72" s="172" t="s">
        <v>2962</v>
      </c>
      <c r="G72" s="172" t="s">
        <v>2857</v>
      </c>
      <c r="H72" s="172" t="s">
        <v>354</v>
      </c>
    </row>
    <row r="73" spans="1:8">
      <c r="A73" s="175" t="s">
        <v>2269</v>
      </c>
      <c r="B73" s="175" t="s">
        <v>2963</v>
      </c>
      <c r="C73" s="176" t="s">
        <v>2959</v>
      </c>
      <c r="D73" s="177">
        <v>1500000</v>
      </c>
      <c r="E73" s="177"/>
      <c r="F73" s="175" t="s">
        <v>2964</v>
      </c>
      <c r="G73" s="175" t="s">
        <v>2857</v>
      </c>
      <c r="H73" s="175" t="s">
        <v>354</v>
      </c>
    </row>
    <row r="74" spans="1:8">
      <c r="A74" s="172" t="s">
        <v>2269</v>
      </c>
      <c r="B74" s="172" t="s">
        <v>2963</v>
      </c>
      <c r="C74" s="173" t="s">
        <v>2959</v>
      </c>
      <c r="D74" s="174">
        <v>1500000</v>
      </c>
      <c r="E74" s="174"/>
      <c r="F74" s="172" t="s">
        <v>2965</v>
      </c>
      <c r="G74" s="172" t="s">
        <v>2857</v>
      </c>
      <c r="H74" s="172" t="s">
        <v>354</v>
      </c>
    </row>
    <row r="75" spans="1:8">
      <c r="A75" s="175" t="s">
        <v>2269</v>
      </c>
      <c r="B75" s="175" t="s">
        <v>2963</v>
      </c>
      <c r="C75" s="176" t="s">
        <v>2959</v>
      </c>
      <c r="D75" s="177">
        <v>1500000</v>
      </c>
      <c r="E75" s="177"/>
      <c r="F75" s="175" t="s">
        <v>2966</v>
      </c>
      <c r="G75" s="175" t="s">
        <v>2857</v>
      </c>
      <c r="H75" s="175" t="s">
        <v>354</v>
      </c>
    </row>
    <row r="76" spans="1:8">
      <c r="A76" s="172" t="s">
        <v>2269</v>
      </c>
      <c r="B76" s="172" t="s">
        <v>2963</v>
      </c>
      <c r="C76" s="173" t="s">
        <v>2959</v>
      </c>
      <c r="D76" s="174">
        <v>1500000</v>
      </c>
      <c r="E76" s="174"/>
      <c r="F76" s="172" t="s">
        <v>2967</v>
      </c>
      <c r="G76" s="172" t="s">
        <v>2857</v>
      </c>
      <c r="H76" s="172" t="s">
        <v>354</v>
      </c>
    </row>
    <row r="77" spans="1:8">
      <c r="A77" s="175" t="s">
        <v>2269</v>
      </c>
      <c r="B77" s="175" t="s">
        <v>2968</v>
      </c>
      <c r="C77" s="176" t="s">
        <v>2959</v>
      </c>
      <c r="D77" s="177">
        <v>1500000</v>
      </c>
      <c r="E77" s="177"/>
      <c r="F77" s="175" t="s">
        <v>2969</v>
      </c>
      <c r="G77" s="175" t="s">
        <v>2857</v>
      </c>
      <c r="H77" s="175" t="s">
        <v>354</v>
      </c>
    </row>
    <row r="78" spans="1:8">
      <c r="A78" s="172" t="s">
        <v>2269</v>
      </c>
      <c r="B78" s="172" t="s">
        <v>2970</v>
      </c>
      <c r="C78" s="173" t="s">
        <v>2959</v>
      </c>
      <c r="D78" s="174">
        <v>1500000</v>
      </c>
      <c r="E78" s="174"/>
      <c r="F78" s="172" t="s">
        <v>2971</v>
      </c>
      <c r="G78" s="172" t="s">
        <v>2857</v>
      </c>
      <c r="H78" s="172" t="s">
        <v>354</v>
      </c>
    </row>
    <row r="79" spans="1:8">
      <c r="A79" s="175" t="s">
        <v>2269</v>
      </c>
      <c r="B79" s="175" t="s">
        <v>2934</v>
      </c>
      <c r="C79" s="176" t="s">
        <v>2959</v>
      </c>
      <c r="D79" s="177">
        <v>1500000</v>
      </c>
      <c r="E79" s="177"/>
      <c r="F79" s="175" t="s">
        <v>2972</v>
      </c>
      <c r="G79" s="175" t="s">
        <v>2857</v>
      </c>
      <c r="H79" s="175" t="s">
        <v>354</v>
      </c>
    </row>
    <row r="80" spans="1:8">
      <c r="A80" s="172" t="s">
        <v>2269</v>
      </c>
      <c r="B80" s="172" t="s">
        <v>2958</v>
      </c>
      <c r="C80" s="173" t="s">
        <v>2959</v>
      </c>
      <c r="D80" s="174">
        <v>1500000</v>
      </c>
      <c r="E80" s="174"/>
      <c r="F80" s="172" t="s">
        <v>2973</v>
      </c>
      <c r="G80" s="172" t="s">
        <v>2857</v>
      </c>
      <c r="H80" s="172" t="s">
        <v>354</v>
      </c>
    </row>
    <row r="81" spans="1:8">
      <c r="A81" s="175" t="s">
        <v>2269</v>
      </c>
      <c r="B81" s="175" t="s">
        <v>2855</v>
      </c>
      <c r="C81" s="176" t="s">
        <v>2959</v>
      </c>
      <c r="D81" s="177">
        <v>2000000</v>
      </c>
      <c r="E81" s="177"/>
      <c r="F81" s="175" t="s">
        <v>2974</v>
      </c>
      <c r="G81" s="175" t="s">
        <v>2857</v>
      </c>
      <c r="H81" s="175" t="s">
        <v>354</v>
      </c>
    </row>
    <row r="82" spans="1:8">
      <c r="A82" s="172" t="s">
        <v>2269</v>
      </c>
      <c r="B82" s="172" t="s">
        <v>2975</v>
      </c>
      <c r="C82" s="173" t="s">
        <v>2959</v>
      </c>
      <c r="D82" s="174">
        <v>2000000</v>
      </c>
      <c r="E82" s="174"/>
      <c r="F82" s="172" t="s">
        <v>2976</v>
      </c>
      <c r="G82" s="172" t="s">
        <v>2857</v>
      </c>
      <c r="H82" s="172" t="s">
        <v>354</v>
      </c>
    </row>
    <row r="83" spans="1:8">
      <c r="A83" s="175" t="s">
        <v>2269</v>
      </c>
      <c r="B83" s="175" t="s">
        <v>2895</v>
      </c>
      <c r="C83" s="176" t="s">
        <v>2959</v>
      </c>
      <c r="D83" s="177">
        <v>1500000</v>
      </c>
      <c r="E83" s="177"/>
      <c r="F83" s="175" t="s">
        <v>2977</v>
      </c>
      <c r="G83" s="175" t="s">
        <v>2857</v>
      </c>
      <c r="H83" s="175" t="s">
        <v>354</v>
      </c>
    </row>
    <row r="84" spans="1:8">
      <c r="A84" s="172" t="s">
        <v>2269</v>
      </c>
      <c r="B84" s="172" t="s">
        <v>2855</v>
      </c>
      <c r="C84" s="173" t="s">
        <v>2959</v>
      </c>
      <c r="D84" s="174">
        <v>2000000</v>
      </c>
      <c r="E84" s="174"/>
      <c r="F84" s="172" t="s">
        <v>2978</v>
      </c>
      <c r="G84" s="172" t="s">
        <v>2857</v>
      </c>
      <c r="H84" s="172" t="s">
        <v>354</v>
      </c>
    </row>
    <row r="85" spans="1:8" ht="27.75" customHeight="1">
      <c r="A85" s="175" t="s">
        <v>2268</v>
      </c>
      <c r="B85" s="175" t="s">
        <v>2979</v>
      </c>
      <c r="C85" s="176">
        <v>44622</v>
      </c>
      <c r="D85" s="177">
        <v>3000000</v>
      </c>
      <c r="E85" s="177"/>
      <c r="F85" s="175" t="s">
        <v>2866</v>
      </c>
      <c r="G85" s="175" t="s">
        <v>2857</v>
      </c>
      <c r="H85" s="175" t="s">
        <v>354</v>
      </c>
    </row>
    <row r="86" spans="1:8" ht="22.5">
      <c r="A86" s="172" t="s">
        <v>2268</v>
      </c>
      <c r="B86" s="172" t="s">
        <v>2963</v>
      </c>
      <c r="C86" s="173">
        <v>44806</v>
      </c>
      <c r="D86" s="174">
        <v>5000000</v>
      </c>
      <c r="E86" s="174"/>
      <c r="F86" s="172" t="s">
        <v>2980</v>
      </c>
      <c r="G86" s="172" t="s">
        <v>2857</v>
      </c>
      <c r="H86" s="172" t="s">
        <v>354</v>
      </c>
    </row>
    <row r="87" spans="1:8" ht="22.5">
      <c r="A87" s="175" t="s">
        <v>2268</v>
      </c>
      <c r="B87" s="175" t="s">
        <v>2872</v>
      </c>
      <c r="C87" s="176">
        <v>44806</v>
      </c>
      <c r="D87" s="177">
        <v>3000000</v>
      </c>
      <c r="E87" s="177"/>
      <c r="F87" s="175" t="s">
        <v>2981</v>
      </c>
      <c r="G87" s="175" t="s">
        <v>2857</v>
      </c>
      <c r="H87" s="175" t="s">
        <v>354</v>
      </c>
    </row>
    <row r="88" spans="1:8" ht="22.5">
      <c r="A88" s="172" t="s">
        <v>2268</v>
      </c>
      <c r="B88" s="172" t="s">
        <v>2936</v>
      </c>
      <c r="C88" s="173" t="s">
        <v>2982</v>
      </c>
      <c r="D88" s="174">
        <v>3000000</v>
      </c>
      <c r="E88" s="174"/>
      <c r="F88" s="172" t="s">
        <v>2983</v>
      </c>
      <c r="G88" s="172" t="s">
        <v>2857</v>
      </c>
      <c r="H88" s="172" t="s">
        <v>354</v>
      </c>
    </row>
    <row r="89" spans="1:8" ht="22.5">
      <c r="A89" s="175" t="s">
        <v>2268</v>
      </c>
      <c r="B89" s="175" t="s">
        <v>2936</v>
      </c>
      <c r="C89" s="176" t="s">
        <v>2982</v>
      </c>
      <c r="D89" s="177">
        <v>3000000</v>
      </c>
      <c r="E89" s="177"/>
      <c r="F89" s="175" t="s">
        <v>2984</v>
      </c>
      <c r="G89" s="175" t="s">
        <v>2857</v>
      </c>
      <c r="H89" s="175" t="s">
        <v>354</v>
      </c>
    </row>
    <row r="90" spans="1:8" ht="22.5">
      <c r="A90" s="172" t="s">
        <v>2268</v>
      </c>
      <c r="B90" s="172" t="s">
        <v>2872</v>
      </c>
      <c r="C90" s="173">
        <v>44745</v>
      </c>
      <c r="D90" s="174">
        <v>3000000</v>
      </c>
      <c r="E90" s="174"/>
      <c r="F90" s="172" t="s">
        <v>2985</v>
      </c>
      <c r="G90" s="172" t="s">
        <v>2857</v>
      </c>
      <c r="H90" s="172" t="s">
        <v>354</v>
      </c>
    </row>
    <row r="91" spans="1:8" ht="22.5">
      <c r="A91" s="175" t="s">
        <v>2268</v>
      </c>
      <c r="B91" s="175" t="s">
        <v>2872</v>
      </c>
      <c r="C91" s="176">
        <v>44745</v>
      </c>
      <c r="D91" s="177">
        <v>5000000</v>
      </c>
      <c r="E91" s="177"/>
      <c r="F91" s="175" t="s">
        <v>2986</v>
      </c>
      <c r="G91" s="175" t="s">
        <v>2857</v>
      </c>
      <c r="H91" s="175" t="s">
        <v>354</v>
      </c>
    </row>
    <row r="92" spans="1:8" ht="22.5">
      <c r="A92" s="172" t="s">
        <v>2268</v>
      </c>
      <c r="B92" s="172" t="s">
        <v>2274</v>
      </c>
      <c r="C92" s="173">
        <v>44868</v>
      </c>
      <c r="D92" s="174">
        <v>5000000</v>
      </c>
      <c r="E92" s="174"/>
      <c r="F92" s="172" t="s">
        <v>2987</v>
      </c>
      <c r="G92" s="172" t="s">
        <v>2857</v>
      </c>
      <c r="H92" s="172" t="s">
        <v>354</v>
      </c>
    </row>
    <row r="93" spans="1:8" ht="22.5">
      <c r="A93" s="175" t="s">
        <v>2268</v>
      </c>
      <c r="B93" s="175" t="s">
        <v>2988</v>
      </c>
      <c r="C93" s="176">
        <v>44837</v>
      </c>
      <c r="D93" s="177">
        <v>5000000</v>
      </c>
      <c r="E93" s="177"/>
      <c r="F93" s="175" t="s">
        <v>2989</v>
      </c>
      <c r="G93" s="175" t="s">
        <v>2857</v>
      </c>
      <c r="H93" s="175" t="s">
        <v>354</v>
      </c>
    </row>
    <row r="94" spans="1:8" ht="22.5">
      <c r="A94" s="172" t="s">
        <v>2268</v>
      </c>
      <c r="B94" s="172" t="s">
        <v>2936</v>
      </c>
      <c r="C94" s="173" t="s">
        <v>2990</v>
      </c>
      <c r="D94" s="174">
        <v>5000000</v>
      </c>
      <c r="E94" s="174"/>
      <c r="F94" s="172" t="s">
        <v>2991</v>
      </c>
      <c r="G94" s="172" t="s">
        <v>2857</v>
      </c>
      <c r="H94" s="172" t="s">
        <v>354</v>
      </c>
    </row>
    <row r="95" spans="1:8" ht="22.5">
      <c r="A95" s="175" t="s">
        <v>2268</v>
      </c>
      <c r="B95" s="175" t="s">
        <v>2936</v>
      </c>
      <c r="C95" s="176" t="s">
        <v>2990</v>
      </c>
      <c r="D95" s="177">
        <v>3000000</v>
      </c>
      <c r="E95" s="177"/>
      <c r="F95" s="175" t="s">
        <v>2992</v>
      </c>
      <c r="G95" s="175" t="s">
        <v>2857</v>
      </c>
      <c r="H95" s="175" t="s">
        <v>354</v>
      </c>
    </row>
    <row r="96" spans="1:8" ht="22.5">
      <c r="A96" s="172" t="s">
        <v>2268</v>
      </c>
      <c r="B96" s="172" t="s">
        <v>2897</v>
      </c>
      <c r="C96" s="173" t="s">
        <v>2993</v>
      </c>
      <c r="D96" s="174">
        <v>5000000</v>
      </c>
      <c r="E96" s="174"/>
      <c r="F96" s="172" t="s">
        <v>2994</v>
      </c>
      <c r="G96" s="172" t="s">
        <v>2857</v>
      </c>
      <c r="H96" s="172" t="s">
        <v>354</v>
      </c>
    </row>
    <row r="97" spans="1:8" ht="22.5">
      <c r="A97" s="175" t="s">
        <v>2268</v>
      </c>
      <c r="B97" s="175" t="s">
        <v>2897</v>
      </c>
      <c r="C97" s="176" t="s">
        <v>2993</v>
      </c>
      <c r="D97" s="177">
        <v>5000000</v>
      </c>
      <c r="E97" s="177"/>
      <c r="F97" s="175" t="s">
        <v>2995</v>
      </c>
      <c r="G97" s="175" t="s">
        <v>2857</v>
      </c>
      <c r="H97" s="175" t="s">
        <v>354</v>
      </c>
    </row>
    <row r="98" spans="1:8" ht="22.5">
      <c r="A98" s="172" t="s">
        <v>2268</v>
      </c>
      <c r="B98" s="172" t="s">
        <v>2897</v>
      </c>
      <c r="C98" s="173" t="s">
        <v>2993</v>
      </c>
      <c r="D98" s="174">
        <v>5000000</v>
      </c>
      <c r="E98" s="174"/>
      <c r="F98" s="172" t="s">
        <v>2996</v>
      </c>
      <c r="G98" s="172" t="s">
        <v>2857</v>
      </c>
      <c r="H98" s="172" t="s">
        <v>354</v>
      </c>
    </row>
    <row r="99" spans="1:8" ht="22.5">
      <c r="A99" s="175" t="s">
        <v>2268</v>
      </c>
      <c r="B99" s="175" t="s">
        <v>2963</v>
      </c>
      <c r="C99" s="176">
        <v>44685</v>
      </c>
      <c r="D99" s="177">
        <v>5000000</v>
      </c>
      <c r="E99" s="177"/>
      <c r="F99" s="175" t="s">
        <v>2997</v>
      </c>
      <c r="G99" s="175" t="s">
        <v>2857</v>
      </c>
      <c r="H99" s="175" t="s">
        <v>354</v>
      </c>
    </row>
    <row r="100" spans="1:8" ht="22.5">
      <c r="A100" s="172" t="s">
        <v>2268</v>
      </c>
      <c r="B100" s="172" t="s">
        <v>2963</v>
      </c>
      <c r="C100" s="173">
        <v>44685</v>
      </c>
      <c r="D100" s="174">
        <v>5000000</v>
      </c>
      <c r="E100" s="174"/>
      <c r="F100" s="172" t="s">
        <v>2998</v>
      </c>
      <c r="G100" s="172" t="s">
        <v>2857</v>
      </c>
      <c r="H100" s="172" t="s">
        <v>354</v>
      </c>
    </row>
    <row r="101" spans="1:8" ht="22.5">
      <c r="A101" s="175" t="s">
        <v>2268</v>
      </c>
      <c r="B101" s="175" t="s">
        <v>2871</v>
      </c>
      <c r="C101" s="176">
        <v>44899</v>
      </c>
      <c r="D101" s="177">
        <v>3000000</v>
      </c>
      <c r="E101" s="177"/>
      <c r="F101" s="175" t="s">
        <v>2999</v>
      </c>
      <c r="G101" s="175" t="s">
        <v>2857</v>
      </c>
      <c r="H101" s="175" t="s">
        <v>354</v>
      </c>
    </row>
    <row r="102" spans="1:8" ht="22.5">
      <c r="A102" s="172" t="s">
        <v>2268</v>
      </c>
      <c r="B102" s="172" t="s">
        <v>2968</v>
      </c>
      <c r="C102" s="173" t="s">
        <v>2885</v>
      </c>
      <c r="D102" s="174">
        <v>3000000</v>
      </c>
      <c r="E102" s="174"/>
      <c r="F102" s="172" t="s">
        <v>3000</v>
      </c>
      <c r="G102" s="172" t="s">
        <v>2857</v>
      </c>
      <c r="H102" s="172"/>
    </row>
    <row r="103" spans="1:8" ht="22.5">
      <c r="A103" s="175" t="s">
        <v>2268</v>
      </c>
      <c r="B103" s="175" t="s">
        <v>2871</v>
      </c>
      <c r="C103" s="176" t="s">
        <v>2921</v>
      </c>
      <c r="D103" s="177">
        <v>3000000</v>
      </c>
      <c r="E103" s="177"/>
      <c r="F103" s="175" t="s">
        <v>3001</v>
      </c>
      <c r="G103" s="175" t="s">
        <v>2857</v>
      </c>
      <c r="H103" s="175"/>
    </row>
    <row r="104" spans="1:8" ht="22.5">
      <c r="A104" s="172" t="s">
        <v>2268</v>
      </c>
      <c r="B104" s="172" t="s">
        <v>2875</v>
      </c>
      <c r="C104" s="173">
        <v>44658</v>
      </c>
      <c r="D104" s="174">
        <v>5000000</v>
      </c>
      <c r="E104" s="174"/>
      <c r="F104" s="172" t="s">
        <v>3002</v>
      </c>
      <c r="G104" s="172" t="s">
        <v>2857</v>
      </c>
      <c r="H104" s="172"/>
    </row>
    <row r="105" spans="1:8" ht="22.5">
      <c r="A105" s="175" t="s">
        <v>2268</v>
      </c>
      <c r="B105" s="175" t="s">
        <v>2871</v>
      </c>
      <c r="C105" s="176">
        <v>44872</v>
      </c>
      <c r="D105" s="177">
        <v>5000000</v>
      </c>
      <c r="E105" s="177"/>
      <c r="F105" s="175" t="s">
        <v>3003</v>
      </c>
      <c r="G105" s="175" t="s">
        <v>2857</v>
      </c>
      <c r="H105" s="175"/>
    </row>
    <row r="106" spans="1:8" ht="22.5">
      <c r="A106" s="172" t="s">
        <v>2268</v>
      </c>
      <c r="B106" s="172" t="s">
        <v>2871</v>
      </c>
      <c r="C106" s="173">
        <v>44872</v>
      </c>
      <c r="D106" s="174">
        <v>5000000</v>
      </c>
      <c r="E106" s="174"/>
      <c r="F106" s="172" t="s">
        <v>3004</v>
      </c>
      <c r="G106" s="172" t="s">
        <v>2857</v>
      </c>
      <c r="H106" s="172" t="s">
        <v>354</v>
      </c>
    </row>
    <row r="107" spans="1:8" ht="22.5">
      <c r="A107" s="175" t="s">
        <v>2268</v>
      </c>
      <c r="B107" s="175" t="s">
        <v>3005</v>
      </c>
      <c r="C107" s="176" t="s">
        <v>3006</v>
      </c>
      <c r="D107" s="177">
        <v>5000000</v>
      </c>
      <c r="E107" s="177"/>
      <c r="F107" s="175" t="s">
        <v>3007</v>
      </c>
      <c r="G107" s="175" t="s">
        <v>2857</v>
      </c>
      <c r="H107" s="175" t="s">
        <v>354</v>
      </c>
    </row>
    <row r="108" spans="1:8" ht="22.5">
      <c r="A108" s="172" t="s">
        <v>2268</v>
      </c>
      <c r="B108" s="172" t="s">
        <v>2872</v>
      </c>
      <c r="C108" s="173" t="s">
        <v>3006</v>
      </c>
      <c r="D108" s="174">
        <v>3000000</v>
      </c>
      <c r="E108" s="174"/>
      <c r="F108" s="172" t="s">
        <v>3008</v>
      </c>
      <c r="G108" s="172" t="s">
        <v>2857</v>
      </c>
      <c r="H108" s="172" t="s">
        <v>354</v>
      </c>
    </row>
    <row r="109" spans="1:8" ht="22.5">
      <c r="A109" s="175" t="s">
        <v>2268</v>
      </c>
      <c r="B109" s="175" t="s">
        <v>3009</v>
      </c>
      <c r="C109" s="176" t="s">
        <v>3006</v>
      </c>
      <c r="D109" s="177">
        <v>3000000</v>
      </c>
      <c r="E109" s="177"/>
      <c r="F109" s="175" t="s">
        <v>3010</v>
      </c>
      <c r="G109" s="175" t="s">
        <v>2857</v>
      </c>
      <c r="H109" s="175" t="s">
        <v>354</v>
      </c>
    </row>
    <row r="110" spans="1:8" ht="22.5">
      <c r="A110" s="172" t="s">
        <v>2268</v>
      </c>
      <c r="B110" s="172" t="s">
        <v>3011</v>
      </c>
      <c r="C110" s="173" t="s">
        <v>3006</v>
      </c>
      <c r="D110" s="174">
        <v>10000000</v>
      </c>
      <c r="E110" s="174"/>
      <c r="F110" s="172" t="s">
        <v>3012</v>
      </c>
      <c r="G110" s="172" t="s">
        <v>2857</v>
      </c>
      <c r="H110" s="172" t="s">
        <v>354</v>
      </c>
    </row>
    <row r="111" spans="1:8" ht="22.5">
      <c r="A111" s="175" t="s">
        <v>2268</v>
      </c>
      <c r="B111" s="175" t="s">
        <v>3013</v>
      </c>
      <c r="C111" s="176">
        <v>44569</v>
      </c>
      <c r="D111" s="177">
        <v>5000000</v>
      </c>
      <c r="E111" s="177"/>
      <c r="F111" s="175" t="s">
        <v>3014</v>
      </c>
      <c r="G111" s="175" t="s">
        <v>2857</v>
      </c>
      <c r="H111" s="175" t="s">
        <v>354</v>
      </c>
    </row>
    <row r="112" spans="1:8" ht="22.5">
      <c r="A112" s="172" t="s">
        <v>2268</v>
      </c>
      <c r="B112" s="172" t="s">
        <v>3015</v>
      </c>
      <c r="C112" s="173">
        <v>44569</v>
      </c>
      <c r="D112" s="174">
        <v>5000000</v>
      </c>
      <c r="E112" s="174"/>
      <c r="F112" s="172" t="s">
        <v>3016</v>
      </c>
      <c r="G112" s="172" t="s">
        <v>2857</v>
      </c>
      <c r="H112" s="172" t="s">
        <v>354</v>
      </c>
    </row>
    <row r="113" spans="1:8" ht="22.5">
      <c r="A113" s="175" t="s">
        <v>2268</v>
      </c>
      <c r="B113" s="175" t="s">
        <v>2871</v>
      </c>
      <c r="C113" s="176" t="s">
        <v>3017</v>
      </c>
      <c r="D113" s="177">
        <v>3000000</v>
      </c>
      <c r="E113" s="177"/>
      <c r="F113" s="175" t="s">
        <v>3018</v>
      </c>
      <c r="G113" s="175" t="s">
        <v>2857</v>
      </c>
      <c r="H113" s="175" t="s">
        <v>354</v>
      </c>
    </row>
    <row r="114" spans="1:8" ht="22.5">
      <c r="A114" s="172" t="s">
        <v>2268</v>
      </c>
      <c r="B114" s="172" t="s">
        <v>3019</v>
      </c>
      <c r="C114" s="173" t="s">
        <v>3020</v>
      </c>
      <c r="D114" s="174">
        <v>5000000</v>
      </c>
      <c r="E114" s="174"/>
      <c r="F114" s="172" t="s">
        <v>3021</v>
      </c>
      <c r="G114" s="172" t="s">
        <v>2857</v>
      </c>
      <c r="H114" s="172" t="s">
        <v>354</v>
      </c>
    </row>
    <row r="115" spans="1:8" ht="22.5">
      <c r="A115" s="175" t="s">
        <v>2268</v>
      </c>
      <c r="B115" s="175" t="s">
        <v>3019</v>
      </c>
      <c r="C115" s="176" t="s">
        <v>3020</v>
      </c>
      <c r="D115" s="177">
        <v>3000000</v>
      </c>
      <c r="E115" s="177"/>
      <c r="F115" s="175" t="s">
        <v>3022</v>
      </c>
      <c r="G115" s="175" t="s">
        <v>2857</v>
      </c>
      <c r="H115" s="175" t="s">
        <v>354</v>
      </c>
    </row>
    <row r="116" spans="1:8" ht="22.5">
      <c r="A116" s="172" t="s">
        <v>2268</v>
      </c>
      <c r="B116" s="172" t="s">
        <v>3023</v>
      </c>
      <c r="C116" s="173" t="s">
        <v>3024</v>
      </c>
      <c r="D116" s="174">
        <v>5000000</v>
      </c>
      <c r="E116" s="174"/>
      <c r="F116" s="172" t="s">
        <v>3025</v>
      </c>
      <c r="G116" s="172" t="s">
        <v>2857</v>
      </c>
      <c r="H116" s="172" t="s">
        <v>354</v>
      </c>
    </row>
    <row r="117" spans="1:8" ht="22.5">
      <c r="A117" s="175" t="s">
        <v>2268</v>
      </c>
      <c r="B117" s="175" t="s">
        <v>2273</v>
      </c>
      <c r="C117" s="176" t="s">
        <v>2954</v>
      </c>
      <c r="D117" s="177">
        <v>5000000</v>
      </c>
      <c r="E117" s="177"/>
      <c r="F117" s="175" t="s">
        <v>3026</v>
      </c>
      <c r="G117" s="175" t="s">
        <v>2857</v>
      </c>
      <c r="H117" s="175" t="s">
        <v>354</v>
      </c>
    </row>
    <row r="118" spans="1:8" ht="22.5">
      <c r="A118" s="172" t="s">
        <v>2268</v>
      </c>
      <c r="B118" s="172" t="s">
        <v>2934</v>
      </c>
      <c r="C118" s="173">
        <v>44630</v>
      </c>
      <c r="D118" s="174">
        <v>3000000</v>
      </c>
      <c r="E118" s="174"/>
      <c r="F118" s="172" t="s">
        <v>3027</v>
      </c>
      <c r="G118" s="172" t="s">
        <v>2857</v>
      </c>
      <c r="H118" s="172" t="s">
        <v>354</v>
      </c>
    </row>
    <row r="119" spans="1:8" ht="22.5">
      <c r="A119" s="175" t="s">
        <v>2268</v>
      </c>
      <c r="B119" s="175" t="s">
        <v>2934</v>
      </c>
      <c r="C119" s="176">
        <v>44630</v>
      </c>
      <c r="D119" s="177">
        <v>3000000</v>
      </c>
      <c r="E119" s="177"/>
      <c r="F119" s="175" t="s">
        <v>3028</v>
      </c>
      <c r="G119" s="175" t="s">
        <v>2857</v>
      </c>
      <c r="H119" s="175" t="s">
        <v>354</v>
      </c>
    </row>
    <row r="120" spans="1:8" ht="22.5">
      <c r="A120" s="172" t="s">
        <v>2268</v>
      </c>
      <c r="B120" s="172" t="s">
        <v>2934</v>
      </c>
      <c r="C120" s="173">
        <v>44630</v>
      </c>
      <c r="D120" s="174">
        <v>3000000</v>
      </c>
      <c r="E120" s="174"/>
      <c r="F120" s="172" t="s">
        <v>3029</v>
      </c>
      <c r="G120" s="172" t="s">
        <v>2857</v>
      </c>
      <c r="H120" s="172" t="s">
        <v>354</v>
      </c>
    </row>
    <row r="121" spans="1:8" ht="22.5">
      <c r="A121" s="175" t="s">
        <v>2268</v>
      </c>
      <c r="B121" s="175" t="s">
        <v>3030</v>
      </c>
      <c r="C121" s="176" t="s">
        <v>2956</v>
      </c>
      <c r="D121" s="177">
        <v>5000000</v>
      </c>
      <c r="E121" s="177"/>
      <c r="F121" s="175" t="s">
        <v>3031</v>
      </c>
      <c r="G121" s="175" t="s">
        <v>2857</v>
      </c>
      <c r="H121" s="175" t="s">
        <v>354</v>
      </c>
    </row>
    <row r="122" spans="1:8" ht="22.5">
      <c r="A122" s="172" t="s">
        <v>2268</v>
      </c>
      <c r="B122" s="172" t="s">
        <v>3032</v>
      </c>
      <c r="C122" s="173" t="s">
        <v>2956</v>
      </c>
      <c r="D122" s="174">
        <v>5000000</v>
      </c>
      <c r="E122" s="174"/>
      <c r="F122" s="172" t="s">
        <v>3033</v>
      </c>
      <c r="G122" s="172" t="s">
        <v>2857</v>
      </c>
      <c r="H122" s="172" t="s">
        <v>354</v>
      </c>
    </row>
    <row r="123" spans="1:8" ht="22.5">
      <c r="A123" s="175" t="s">
        <v>2268</v>
      </c>
      <c r="B123" s="175" t="s">
        <v>2872</v>
      </c>
      <c r="C123" s="176" t="s">
        <v>2959</v>
      </c>
      <c r="D123" s="177">
        <v>5000000</v>
      </c>
      <c r="E123" s="177"/>
      <c r="F123" s="175" t="s">
        <v>3034</v>
      </c>
      <c r="G123" s="175" t="s">
        <v>2857</v>
      </c>
      <c r="H123" s="175" t="s">
        <v>354</v>
      </c>
    </row>
    <row r="124" spans="1:8" ht="22.5">
      <c r="A124" s="172" t="s">
        <v>2268</v>
      </c>
      <c r="B124" s="172" t="s">
        <v>2902</v>
      </c>
      <c r="C124" s="173" t="s">
        <v>2959</v>
      </c>
      <c r="D124" s="174">
        <v>5000000</v>
      </c>
      <c r="E124" s="174"/>
      <c r="F124" s="172" t="s">
        <v>3035</v>
      </c>
      <c r="G124" s="172" t="s">
        <v>2857</v>
      </c>
      <c r="H124" s="172" t="s">
        <v>354</v>
      </c>
    </row>
    <row r="125" spans="1:8" ht="22.5">
      <c r="A125" s="175" t="s">
        <v>2268</v>
      </c>
      <c r="B125" s="175" t="s">
        <v>2871</v>
      </c>
      <c r="C125" s="176" t="s">
        <v>2959</v>
      </c>
      <c r="D125" s="177">
        <v>3000000</v>
      </c>
      <c r="E125" s="177"/>
      <c r="F125" s="175" t="s">
        <v>3036</v>
      </c>
      <c r="G125" s="175" t="s">
        <v>2857</v>
      </c>
      <c r="H125" s="175" t="s">
        <v>354</v>
      </c>
    </row>
    <row r="126" spans="1:8" ht="22.5">
      <c r="A126" s="172" t="s">
        <v>2268</v>
      </c>
      <c r="B126" s="172" t="s">
        <v>2895</v>
      </c>
      <c r="C126" s="173" t="s">
        <v>2959</v>
      </c>
      <c r="D126" s="174">
        <v>5000000</v>
      </c>
      <c r="E126" s="174"/>
      <c r="F126" s="172" t="s">
        <v>3037</v>
      </c>
      <c r="G126" s="172" t="s">
        <v>2857</v>
      </c>
      <c r="H126" s="172" t="s">
        <v>354</v>
      </c>
    </row>
    <row r="127" spans="1:8" ht="22.5">
      <c r="A127" s="175" t="s">
        <v>2268</v>
      </c>
      <c r="B127" s="175" t="s">
        <v>2871</v>
      </c>
      <c r="C127" s="176" t="s">
        <v>2959</v>
      </c>
      <c r="D127" s="177">
        <v>2000000</v>
      </c>
      <c r="E127" s="177"/>
      <c r="F127" s="175" t="s">
        <v>3038</v>
      </c>
      <c r="G127" s="175" t="s">
        <v>2857</v>
      </c>
      <c r="H127" s="175" t="s">
        <v>354</v>
      </c>
    </row>
    <row r="128" spans="1:8" ht="22.5">
      <c r="A128" s="172" t="s">
        <v>2268</v>
      </c>
      <c r="B128" s="172" t="s">
        <v>2871</v>
      </c>
      <c r="C128" s="173" t="s">
        <v>2959</v>
      </c>
      <c r="D128" s="174">
        <v>2000000</v>
      </c>
      <c r="E128" s="174"/>
      <c r="F128" s="172" t="s">
        <v>3039</v>
      </c>
      <c r="G128" s="172" t="s">
        <v>2857</v>
      </c>
      <c r="H128" s="172" t="s">
        <v>354</v>
      </c>
    </row>
    <row r="129" spans="1:6" ht="12.75" thickBot="1">
      <c r="A129" s="35" t="s">
        <v>164</v>
      </c>
      <c r="B129" s="35"/>
      <c r="C129" s="35"/>
      <c r="D129" s="37">
        <f>SUM(D6:D128)</f>
        <v>317500000</v>
      </c>
      <c r="E129" s="35"/>
      <c r="F129" s="178"/>
    </row>
    <row r="130" spans="1:6">
      <c r="A130" s="179"/>
      <c r="B130" s="180"/>
      <c r="C130" s="181"/>
      <c r="D130" s="180"/>
      <c r="E130" s="180"/>
    </row>
    <row r="131" spans="1:6">
      <c r="A131" s="182"/>
      <c r="B131" s="182"/>
      <c r="C131" s="183"/>
      <c r="D131" s="182"/>
      <c r="E131" s="182"/>
    </row>
    <row r="132" spans="1:6">
      <c r="A132" s="182"/>
      <c r="B132" s="182"/>
      <c r="C132" s="183"/>
      <c r="D132" s="182"/>
      <c r="E132" s="1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37"/>
  <sheetViews>
    <sheetView zoomScale="80" zoomScaleNormal="80" workbookViewId="0">
      <selection activeCell="I18" sqref="I18"/>
    </sheetView>
  </sheetViews>
  <sheetFormatPr baseColWidth="10" defaultColWidth="10.85546875" defaultRowHeight="11.25"/>
  <cols>
    <col min="1" max="1" width="87.7109375" style="57" bestFit="1" customWidth="1"/>
    <col min="2" max="3" width="10.85546875" style="57"/>
    <col min="4" max="4" width="14.85546875" style="57" customWidth="1"/>
    <col min="5" max="5" width="14.42578125" style="57" customWidth="1"/>
    <col min="6" max="8" width="10.85546875" style="57"/>
    <col min="9" max="9" width="14.7109375" style="57" customWidth="1"/>
    <col min="10" max="10" width="13" style="57" customWidth="1"/>
    <col min="11" max="11" width="10.85546875" style="57"/>
    <col min="12" max="12" width="15.140625" style="57" customWidth="1"/>
    <col min="13" max="13" width="15.42578125" style="57" customWidth="1"/>
    <col min="14" max="14" width="16.28515625" style="57" customWidth="1"/>
    <col min="15" max="15" width="17.5703125" style="57" customWidth="1"/>
    <col min="16" max="16" width="17.28515625" style="57" customWidth="1"/>
    <col min="17" max="17" width="16.28515625" style="57" customWidth="1"/>
    <col min="18" max="18" width="16.85546875" style="57" customWidth="1"/>
    <col min="19" max="19" width="17.140625" style="57" customWidth="1"/>
    <col min="20" max="20" width="15.42578125" style="57" customWidth="1"/>
    <col min="21" max="21" width="14.85546875" style="57" customWidth="1"/>
    <col min="22" max="22" width="14.7109375" style="57" customWidth="1"/>
    <col min="23" max="23" width="14.42578125" style="57" customWidth="1"/>
    <col min="24" max="24" width="48.140625" style="57" customWidth="1"/>
    <col min="25" max="25" width="45.85546875" style="57" customWidth="1"/>
    <col min="26" max="26" width="14.28515625" style="57" bestFit="1" customWidth="1"/>
    <col min="27" max="27" width="10.85546875" style="57"/>
    <col min="28" max="28" width="14.28515625" style="57" bestFit="1" customWidth="1"/>
    <col min="29" max="29" width="27.28515625" style="57" bestFit="1" customWidth="1"/>
    <col min="30" max="30" width="15.5703125" style="57" bestFit="1" customWidth="1"/>
    <col min="31" max="16384" width="10.85546875" style="57"/>
  </cols>
  <sheetData>
    <row r="2" spans="1:30">
      <c r="A2" s="166" t="s">
        <v>2017</v>
      </c>
    </row>
    <row r="4" spans="1:30" ht="27" customHeight="1">
      <c r="B4" s="1071" t="s">
        <v>1964</v>
      </c>
      <c r="C4" s="1072"/>
      <c r="D4" s="1072"/>
      <c r="E4" s="1072"/>
      <c r="F4" s="1073"/>
      <c r="G4" s="1071" t="s">
        <v>240</v>
      </c>
      <c r="H4" s="1072"/>
      <c r="I4" s="1072"/>
      <c r="J4" s="1072"/>
      <c r="K4" s="1073"/>
      <c r="L4" s="964" t="s">
        <v>811</v>
      </c>
      <c r="M4" s="964" t="s">
        <v>1133</v>
      </c>
      <c r="N4" s="964" t="s">
        <v>1134</v>
      </c>
      <c r="O4" s="964" t="s">
        <v>24</v>
      </c>
      <c r="P4" s="964" t="s">
        <v>1135</v>
      </c>
      <c r="Q4" s="964" t="s">
        <v>1136</v>
      </c>
      <c r="R4" s="964" t="s">
        <v>1137</v>
      </c>
      <c r="S4" s="964" t="s">
        <v>1138</v>
      </c>
      <c r="T4" s="964" t="s">
        <v>1139</v>
      </c>
      <c r="U4" s="964" t="s">
        <v>894</v>
      </c>
      <c r="V4" s="964" t="s">
        <v>2085</v>
      </c>
      <c r="W4" s="964" t="s">
        <v>2086</v>
      </c>
      <c r="X4" s="964" t="s">
        <v>75</v>
      </c>
      <c r="Y4" s="964" t="s">
        <v>136</v>
      </c>
      <c r="Z4" s="964" t="s">
        <v>1378</v>
      </c>
      <c r="AA4" s="964" t="s">
        <v>2087</v>
      </c>
      <c r="AB4" s="964" t="s">
        <v>2088</v>
      </c>
      <c r="AC4" s="964" t="s">
        <v>23</v>
      </c>
      <c r="AD4" s="964" t="s">
        <v>11</v>
      </c>
    </row>
    <row r="5" spans="1:30" ht="23.25" thickBot="1">
      <c r="A5" s="38" t="s">
        <v>1484</v>
      </c>
      <c r="B5" s="38" t="s">
        <v>893</v>
      </c>
      <c r="C5" s="38" t="s">
        <v>1965</v>
      </c>
      <c r="D5" s="38" t="s">
        <v>1966</v>
      </c>
      <c r="E5" s="38" t="s">
        <v>1967</v>
      </c>
      <c r="F5" s="38" t="s">
        <v>31</v>
      </c>
      <c r="G5" s="38" t="s">
        <v>893</v>
      </c>
      <c r="H5" s="38" t="s">
        <v>1965</v>
      </c>
      <c r="I5" s="38" t="s">
        <v>1966</v>
      </c>
      <c r="J5" s="38" t="s">
        <v>1967</v>
      </c>
      <c r="K5" s="38" t="s">
        <v>31</v>
      </c>
      <c r="L5" s="965" t="s">
        <v>1485</v>
      </c>
      <c r="M5" s="966" t="s">
        <v>1485</v>
      </c>
      <c r="N5" s="965" t="s">
        <v>1485</v>
      </c>
      <c r="O5" s="965" t="s">
        <v>1485</v>
      </c>
      <c r="P5" s="965" t="s">
        <v>1485</v>
      </c>
      <c r="Q5" s="965" t="s">
        <v>1485</v>
      </c>
      <c r="R5" s="965" t="s">
        <v>1485</v>
      </c>
      <c r="S5" s="965" t="s">
        <v>1485</v>
      </c>
      <c r="T5" s="965" t="s">
        <v>1485</v>
      </c>
      <c r="U5" s="965" t="s">
        <v>1485</v>
      </c>
      <c r="V5" s="966" t="s">
        <v>1485</v>
      </c>
      <c r="W5" s="966" t="s">
        <v>1485</v>
      </c>
      <c r="X5" s="965" t="s">
        <v>1485</v>
      </c>
      <c r="Y5" s="967" t="s">
        <v>1485</v>
      </c>
      <c r="Z5" s="965" t="s">
        <v>1485</v>
      </c>
      <c r="AA5" s="965" t="s">
        <v>2089</v>
      </c>
      <c r="AB5" s="965" t="s">
        <v>1485</v>
      </c>
      <c r="AC5" s="965" t="s">
        <v>1485</v>
      </c>
      <c r="AD5" s="965" t="s">
        <v>1485</v>
      </c>
    </row>
    <row r="6" spans="1:30">
      <c r="A6" s="968" t="s">
        <v>1487</v>
      </c>
      <c r="B6" s="969">
        <v>1</v>
      </c>
      <c r="C6" s="969">
        <v>2</v>
      </c>
      <c r="D6" s="969">
        <v>3</v>
      </c>
      <c r="E6" s="969">
        <v>4</v>
      </c>
      <c r="F6" s="969">
        <v>0</v>
      </c>
      <c r="G6" s="969">
        <v>6</v>
      </c>
      <c r="H6" s="969"/>
      <c r="I6" s="969">
        <v>2</v>
      </c>
      <c r="J6" s="969">
        <v>1</v>
      </c>
      <c r="K6" s="969"/>
      <c r="L6" s="970" t="s">
        <v>1966</v>
      </c>
      <c r="M6" s="970" t="s">
        <v>1965</v>
      </c>
      <c r="N6" s="970" t="s">
        <v>1967</v>
      </c>
      <c r="O6" s="970" t="s">
        <v>1966</v>
      </c>
      <c r="P6" s="970" t="s">
        <v>1966</v>
      </c>
      <c r="Q6" s="971" t="s">
        <v>893</v>
      </c>
      <c r="R6" s="970" t="s">
        <v>1967</v>
      </c>
      <c r="S6" s="970" t="s">
        <v>1967</v>
      </c>
      <c r="T6" s="970" t="s">
        <v>1967</v>
      </c>
      <c r="U6" s="970" t="s">
        <v>1965</v>
      </c>
      <c r="V6" s="779" t="s">
        <v>893</v>
      </c>
      <c r="W6" s="779" t="s">
        <v>893</v>
      </c>
      <c r="X6" s="780" t="s">
        <v>893</v>
      </c>
      <c r="Y6" s="780" t="s">
        <v>893</v>
      </c>
      <c r="Z6" s="972" t="s">
        <v>1966</v>
      </c>
      <c r="AA6" s="779" t="s">
        <v>893</v>
      </c>
      <c r="AB6" s="972" t="s">
        <v>1966</v>
      </c>
      <c r="AC6" s="779" t="s">
        <v>893</v>
      </c>
      <c r="AD6" s="972" t="s">
        <v>1967</v>
      </c>
    </row>
    <row r="7" spans="1:30">
      <c r="A7" s="973" t="s">
        <v>1488</v>
      </c>
      <c r="B7" s="974">
        <v>0</v>
      </c>
      <c r="C7" s="974">
        <v>1</v>
      </c>
      <c r="D7" s="974">
        <v>5</v>
      </c>
      <c r="E7" s="974">
        <v>4</v>
      </c>
      <c r="F7" s="974">
        <v>0</v>
      </c>
      <c r="G7" s="974">
        <v>5</v>
      </c>
      <c r="H7" s="974"/>
      <c r="I7" s="974">
        <v>3</v>
      </c>
      <c r="J7" s="974">
        <v>1</v>
      </c>
      <c r="K7" s="974"/>
      <c r="L7" s="970" t="s">
        <v>1966</v>
      </c>
      <c r="M7" s="970" t="s">
        <v>1966</v>
      </c>
      <c r="N7" s="970" t="s">
        <v>1967</v>
      </c>
      <c r="O7" s="970" t="s">
        <v>1966</v>
      </c>
      <c r="P7" s="970" t="s">
        <v>1966</v>
      </c>
      <c r="Q7" s="970" t="s">
        <v>1966</v>
      </c>
      <c r="R7" s="970" t="s">
        <v>1967</v>
      </c>
      <c r="S7" s="970" t="s">
        <v>1967</v>
      </c>
      <c r="T7" s="970" t="s">
        <v>1967</v>
      </c>
      <c r="U7" s="970" t="s">
        <v>1965</v>
      </c>
      <c r="V7" s="779" t="s">
        <v>893</v>
      </c>
      <c r="W7" s="779" t="s">
        <v>893</v>
      </c>
      <c r="X7" s="780" t="s">
        <v>893</v>
      </c>
      <c r="Y7" s="780" t="s">
        <v>893</v>
      </c>
      <c r="Z7" s="972" t="s">
        <v>1966</v>
      </c>
      <c r="AA7" s="779" t="s">
        <v>893</v>
      </c>
      <c r="AB7" s="972" t="s">
        <v>1966</v>
      </c>
      <c r="AC7" s="972" t="s">
        <v>1966</v>
      </c>
      <c r="AD7" s="972" t="s">
        <v>1967</v>
      </c>
    </row>
    <row r="8" spans="1:30">
      <c r="A8" s="968" t="s">
        <v>1490</v>
      </c>
      <c r="B8" s="969">
        <v>2</v>
      </c>
      <c r="C8" s="969">
        <v>1</v>
      </c>
      <c r="D8" s="969">
        <v>3</v>
      </c>
      <c r="E8" s="969">
        <v>4</v>
      </c>
      <c r="F8" s="969">
        <v>0</v>
      </c>
      <c r="G8" s="969">
        <v>6</v>
      </c>
      <c r="H8" s="969"/>
      <c r="I8" s="969">
        <v>2</v>
      </c>
      <c r="J8" s="969">
        <v>1</v>
      </c>
      <c r="K8" s="969"/>
      <c r="L8" s="970" t="s">
        <v>1966</v>
      </c>
      <c r="M8" s="970" t="s">
        <v>893</v>
      </c>
      <c r="N8" s="970" t="s">
        <v>1967</v>
      </c>
      <c r="O8" s="970" t="s">
        <v>1966</v>
      </c>
      <c r="P8" s="970" t="s">
        <v>1966</v>
      </c>
      <c r="Q8" s="971" t="s">
        <v>893</v>
      </c>
      <c r="R8" s="970" t="s">
        <v>1967</v>
      </c>
      <c r="S8" s="970" t="s">
        <v>1967</v>
      </c>
      <c r="T8" s="970" t="s">
        <v>1967</v>
      </c>
      <c r="U8" s="970" t="s">
        <v>1965</v>
      </c>
      <c r="V8" s="779" t="s">
        <v>893</v>
      </c>
      <c r="W8" s="779" t="s">
        <v>893</v>
      </c>
      <c r="X8" s="780" t="s">
        <v>893</v>
      </c>
      <c r="Y8" s="780" t="s">
        <v>893</v>
      </c>
      <c r="Z8" s="972" t="s">
        <v>1966</v>
      </c>
      <c r="AA8" s="779" t="s">
        <v>893</v>
      </c>
      <c r="AB8" s="972" t="s">
        <v>1966</v>
      </c>
      <c r="AC8" s="779" t="s">
        <v>893</v>
      </c>
      <c r="AD8" s="972" t="s">
        <v>1967</v>
      </c>
    </row>
    <row r="9" spans="1:30">
      <c r="A9" s="973" t="s">
        <v>1491</v>
      </c>
      <c r="B9" s="974">
        <v>1</v>
      </c>
      <c r="C9" s="974">
        <v>1</v>
      </c>
      <c r="D9" s="974">
        <v>4</v>
      </c>
      <c r="E9" s="974">
        <v>4</v>
      </c>
      <c r="F9" s="974">
        <v>0</v>
      </c>
      <c r="G9" s="974">
        <v>5</v>
      </c>
      <c r="H9" s="974"/>
      <c r="I9" s="974">
        <v>3</v>
      </c>
      <c r="J9" s="974">
        <v>1</v>
      </c>
      <c r="K9" s="974"/>
      <c r="L9" s="970" t="s">
        <v>1966</v>
      </c>
      <c r="M9" s="970" t="s">
        <v>893</v>
      </c>
      <c r="N9" s="970" t="s">
        <v>1967</v>
      </c>
      <c r="O9" s="970" t="s">
        <v>1966</v>
      </c>
      <c r="P9" s="970" t="s">
        <v>1966</v>
      </c>
      <c r="Q9" s="970" t="s">
        <v>1966</v>
      </c>
      <c r="R9" s="970" t="s">
        <v>1967</v>
      </c>
      <c r="S9" s="970" t="s">
        <v>1967</v>
      </c>
      <c r="T9" s="970" t="s">
        <v>1967</v>
      </c>
      <c r="U9" s="970" t="s">
        <v>1965</v>
      </c>
      <c r="V9" s="779" t="s">
        <v>893</v>
      </c>
      <c r="W9" s="779" t="s">
        <v>893</v>
      </c>
      <c r="X9" s="780" t="s">
        <v>893</v>
      </c>
      <c r="Y9" s="780" t="s">
        <v>893</v>
      </c>
      <c r="Z9" s="972" t="s">
        <v>1966</v>
      </c>
      <c r="AA9" s="779" t="s">
        <v>893</v>
      </c>
      <c r="AB9" s="972" t="s">
        <v>1966</v>
      </c>
      <c r="AC9" s="972" t="s">
        <v>1966</v>
      </c>
      <c r="AD9" s="972" t="s">
        <v>1967</v>
      </c>
    </row>
    <row r="10" spans="1:30">
      <c r="A10" s="968" t="s">
        <v>1492</v>
      </c>
      <c r="B10" s="969">
        <v>2</v>
      </c>
      <c r="C10" s="969">
        <v>1</v>
      </c>
      <c r="D10" s="969">
        <v>3</v>
      </c>
      <c r="E10" s="969">
        <v>4</v>
      </c>
      <c r="F10" s="969">
        <v>0</v>
      </c>
      <c r="G10" s="969">
        <v>5</v>
      </c>
      <c r="H10" s="969">
        <v>1</v>
      </c>
      <c r="I10" s="969">
        <v>2</v>
      </c>
      <c r="J10" s="969">
        <v>1</v>
      </c>
      <c r="K10" s="969"/>
      <c r="L10" s="970" t="s">
        <v>1966</v>
      </c>
      <c r="M10" s="970" t="s">
        <v>893</v>
      </c>
      <c r="N10" s="970" t="s">
        <v>1967</v>
      </c>
      <c r="O10" s="970" t="s">
        <v>1966</v>
      </c>
      <c r="P10" s="970" t="s">
        <v>1966</v>
      </c>
      <c r="Q10" s="971" t="s">
        <v>893</v>
      </c>
      <c r="R10" s="970" t="s">
        <v>1967</v>
      </c>
      <c r="S10" s="970" t="s">
        <v>1967</v>
      </c>
      <c r="T10" s="970" t="s">
        <v>1967</v>
      </c>
      <c r="U10" s="970" t="s">
        <v>1965</v>
      </c>
      <c r="V10" s="779" t="s">
        <v>893</v>
      </c>
      <c r="W10" s="779" t="s">
        <v>893</v>
      </c>
      <c r="X10" s="780" t="s">
        <v>893</v>
      </c>
      <c r="Y10" s="780" t="s">
        <v>893</v>
      </c>
      <c r="Z10" s="972" t="s">
        <v>1966</v>
      </c>
      <c r="AA10" s="779" t="s">
        <v>893</v>
      </c>
      <c r="AB10" s="972" t="s">
        <v>1966</v>
      </c>
      <c r="AC10" s="779" t="s">
        <v>2090</v>
      </c>
      <c r="AD10" s="972" t="s">
        <v>1967</v>
      </c>
    </row>
    <row r="11" spans="1:30">
      <c r="A11" s="973" t="s">
        <v>1493</v>
      </c>
      <c r="B11" s="974">
        <v>0</v>
      </c>
      <c r="C11" s="974">
        <v>2</v>
      </c>
      <c r="D11" s="974">
        <v>4</v>
      </c>
      <c r="E11" s="974">
        <v>4</v>
      </c>
      <c r="F11" s="974">
        <v>0</v>
      </c>
      <c r="G11" s="974">
        <v>6</v>
      </c>
      <c r="H11" s="974"/>
      <c r="I11" s="974">
        <v>2</v>
      </c>
      <c r="J11" s="974">
        <v>1</v>
      </c>
      <c r="K11" s="974"/>
      <c r="L11" s="970" t="s">
        <v>1966</v>
      </c>
      <c r="M11" s="970" t="s">
        <v>1965</v>
      </c>
      <c r="N11" s="970" t="s">
        <v>1967</v>
      </c>
      <c r="O11" s="970" t="s">
        <v>1966</v>
      </c>
      <c r="P11" s="970" t="s">
        <v>1966</v>
      </c>
      <c r="Q11" s="970" t="s">
        <v>1966</v>
      </c>
      <c r="R11" s="970" t="s">
        <v>1967</v>
      </c>
      <c r="S11" s="970" t="s">
        <v>1967</v>
      </c>
      <c r="T11" s="970" t="s">
        <v>1967</v>
      </c>
      <c r="U11" s="970" t="s">
        <v>1965</v>
      </c>
      <c r="V11" s="779" t="s">
        <v>893</v>
      </c>
      <c r="W11" s="779" t="s">
        <v>893</v>
      </c>
      <c r="X11" s="780" t="s">
        <v>893</v>
      </c>
      <c r="Y11" s="780" t="s">
        <v>893</v>
      </c>
      <c r="Z11" s="972" t="s">
        <v>1966</v>
      </c>
      <c r="AA11" s="779" t="s">
        <v>893</v>
      </c>
      <c r="AB11" s="972" t="s">
        <v>1966</v>
      </c>
      <c r="AC11" s="972" t="s">
        <v>1966</v>
      </c>
      <c r="AD11" s="972" t="s">
        <v>1967</v>
      </c>
    </row>
    <row r="12" spans="1:30" ht="12" thickBot="1">
      <c r="A12" s="38" t="s">
        <v>1495</v>
      </c>
      <c r="B12" s="38"/>
      <c r="C12" s="38"/>
      <c r="D12" s="38"/>
      <c r="E12" s="38"/>
      <c r="F12" s="38"/>
      <c r="G12" s="38"/>
      <c r="H12" s="38"/>
      <c r="I12" s="38"/>
      <c r="J12" s="38"/>
      <c r="K12" s="38"/>
      <c r="L12" s="965"/>
      <c r="M12" s="975"/>
      <c r="N12" s="975"/>
      <c r="O12" s="965"/>
      <c r="P12" s="965"/>
      <c r="Q12" s="976"/>
      <c r="R12" s="965"/>
      <c r="S12" s="965"/>
      <c r="T12" s="975"/>
      <c r="U12" s="975"/>
      <c r="V12" s="977"/>
      <c r="W12" s="977"/>
      <c r="X12" s="977"/>
      <c r="Y12" s="977"/>
      <c r="Z12" s="975"/>
      <c r="AA12" s="975"/>
      <c r="AB12" s="975"/>
      <c r="AC12" s="967"/>
      <c r="AD12" s="975"/>
    </row>
    <row r="13" spans="1:30">
      <c r="A13" s="973" t="s">
        <v>1496</v>
      </c>
      <c r="B13" s="974">
        <v>2</v>
      </c>
      <c r="C13" s="974">
        <v>1</v>
      </c>
      <c r="D13" s="974">
        <v>3</v>
      </c>
      <c r="E13" s="974">
        <v>4</v>
      </c>
      <c r="F13" s="974">
        <v>0</v>
      </c>
      <c r="G13" s="974">
        <v>4</v>
      </c>
      <c r="H13" s="974"/>
      <c r="I13" s="974">
        <v>4</v>
      </c>
      <c r="J13" s="974">
        <v>1</v>
      </c>
      <c r="K13" s="974"/>
      <c r="L13" s="970" t="s">
        <v>1966</v>
      </c>
      <c r="M13" s="970" t="s">
        <v>1965</v>
      </c>
      <c r="N13" s="970" t="s">
        <v>1967</v>
      </c>
      <c r="O13" s="970" t="s">
        <v>1966</v>
      </c>
      <c r="P13" s="970" t="s">
        <v>1966</v>
      </c>
      <c r="Q13" s="971" t="s">
        <v>893</v>
      </c>
      <c r="R13" s="970" t="s">
        <v>1967</v>
      </c>
      <c r="S13" s="970" t="s">
        <v>1967</v>
      </c>
      <c r="T13" s="970" t="s">
        <v>1967</v>
      </c>
      <c r="U13" s="970" t="s">
        <v>893</v>
      </c>
      <c r="V13" s="972" t="s">
        <v>1966</v>
      </c>
      <c r="W13" s="972" t="s">
        <v>1966</v>
      </c>
      <c r="X13" s="780" t="s">
        <v>893</v>
      </c>
      <c r="Y13" s="780" t="s">
        <v>893</v>
      </c>
      <c r="Z13" s="972" t="s">
        <v>1966</v>
      </c>
      <c r="AA13" s="779" t="s">
        <v>893</v>
      </c>
      <c r="AB13" s="972" t="s">
        <v>1966</v>
      </c>
      <c r="AC13" s="779" t="s">
        <v>893</v>
      </c>
      <c r="AD13" s="972" t="s">
        <v>1967</v>
      </c>
    </row>
    <row r="14" spans="1:30">
      <c r="A14" s="968" t="s">
        <v>1497</v>
      </c>
      <c r="B14" s="969">
        <v>0</v>
      </c>
      <c r="C14" s="969">
        <v>1</v>
      </c>
      <c r="D14" s="969">
        <v>5</v>
      </c>
      <c r="E14" s="969">
        <v>4</v>
      </c>
      <c r="F14" s="969">
        <v>0</v>
      </c>
      <c r="G14" s="969">
        <v>2</v>
      </c>
      <c r="H14" s="969"/>
      <c r="I14" s="969">
        <v>6</v>
      </c>
      <c r="J14" s="969">
        <v>1</v>
      </c>
      <c r="K14" s="969"/>
      <c r="L14" s="970" t="s">
        <v>1966</v>
      </c>
      <c r="M14" s="970" t="s">
        <v>1965</v>
      </c>
      <c r="N14" s="970" t="s">
        <v>1967</v>
      </c>
      <c r="O14" s="970" t="s">
        <v>1966</v>
      </c>
      <c r="P14" s="970" t="s">
        <v>1966</v>
      </c>
      <c r="Q14" s="970" t="s">
        <v>1966</v>
      </c>
      <c r="R14" s="970" t="s">
        <v>1967</v>
      </c>
      <c r="S14" s="970" t="s">
        <v>1967</v>
      </c>
      <c r="T14" s="970" t="s">
        <v>1967</v>
      </c>
      <c r="U14" s="970" t="s">
        <v>1966</v>
      </c>
      <c r="V14" s="972" t="s">
        <v>1966</v>
      </c>
      <c r="W14" s="972" t="s">
        <v>1966</v>
      </c>
      <c r="X14" s="780" t="s">
        <v>893</v>
      </c>
      <c r="Y14" s="780" t="s">
        <v>893</v>
      </c>
      <c r="Z14" s="972" t="s">
        <v>1966</v>
      </c>
      <c r="AA14" s="972" t="s">
        <v>1966</v>
      </c>
      <c r="AB14" s="972" t="s">
        <v>1966</v>
      </c>
      <c r="AC14" s="779" t="s">
        <v>1966</v>
      </c>
      <c r="AD14" s="972" t="s">
        <v>1967</v>
      </c>
    </row>
    <row r="15" spans="1:30">
      <c r="A15" s="973" t="s">
        <v>1499</v>
      </c>
      <c r="B15" s="974">
        <v>0</v>
      </c>
      <c r="C15" s="974">
        <v>0</v>
      </c>
      <c r="D15" s="974">
        <v>6</v>
      </c>
      <c r="E15" s="974">
        <v>4</v>
      </c>
      <c r="F15" s="974">
        <v>0</v>
      </c>
      <c r="G15" s="974">
        <v>2</v>
      </c>
      <c r="H15" s="974">
        <v>2</v>
      </c>
      <c r="I15" s="974">
        <v>4</v>
      </c>
      <c r="J15" s="974">
        <v>1</v>
      </c>
      <c r="K15" s="974"/>
      <c r="L15" s="970" t="s">
        <v>1966</v>
      </c>
      <c r="M15" s="970" t="s">
        <v>1966</v>
      </c>
      <c r="N15" s="970" t="s">
        <v>1967</v>
      </c>
      <c r="O15" s="970" t="s">
        <v>1966</v>
      </c>
      <c r="P15" s="970" t="s">
        <v>1966</v>
      </c>
      <c r="Q15" s="970" t="s">
        <v>1966</v>
      </c>
      <c r="R15" s="970" t="s">
        <v>1967</v>
      </c>
      <c r="S15" s="970" t="s">
        <v>1967</v>
      </c>
      <c r="T15" s="970" t="s">
        <v>1967</v>
      </c>
      <c r="U15" s="970" t="s">
        <v>1966</v>
      </c>
      <c r="V15" s="972" t="s">
        <v>1966</v>
      </c>
      <c r="W15" s="972" t="s">
        <v>1966</v>
      </c>
      <c r="X15" s="780" t="s">
        <v>893</v>
      </c>
      <c r="Y15" s="780" t="s">
        <v>893</v>
      </c>
      <c r="Z15" s="972" t="s">
        <v>1966</v>
      </c>
      <c r="AA15" s="978" t="s">
        <v>1965</v>
      </c>
      <c r="AB15" s="972" t="s">
        <v>1966</v>
      </c>
      <c r="AC15" s="779" t="s">
        <v>1965</v>
      </c>
      <c r="AD15" s="972" t="s">
        <v>1967</v>
      </c>
    </row>
    <row r="16" spans="1:30">
      <c r="A16" s="968" t="s">
        <v>1500</v>
      </c>
      <c r="B16" s="969">
        <v>0</v>
      </c>
      <c r="C16" s="969">
        <v>0</v>
      </c>
      <c r="D16" s="969">
        <v>6</v>
      </c>
      <c r="E16" s="969">
        <v>4</v>
      </c>
      <c r="F16" s="969">
        <v>0</v>
      </c>
      <c r="G16" s="969">
        <v>3</v>
      </c>
      <c r="H16" s="969"/>
      <c r="I16" s="969">
        <v>5</v>
      </c>
      <c r="J16" s="969">
        <v>1</v>
      </c>
      <c r="K16" s="969"/>
      <c r="L16" s="970" t="s">
        <v>1966</v>
      </c>
      <c r="M16" s="970" t="s">
        <v>1966</v>
      </c>
      <c r="N16" s="970" t="s">
        <v>1967</v>
      </c>
      <c r="O16" s="970" t="s">
        <v>1966</v>
      </c>
      <c r="P16" s="970" t="s">
        <v>1966</v>
      </c>
      <c r="Q16" s="970" t="s">
        <v>1966</v>
      </c>
      <c r="R16" s="970" t="s">
        <v>1967</v>
      </c>
      <c r="S16" s="970" t="s">
        <v>1967</v>
      </c>
      <c r="T16" s="970" t="s">
        <v>1967</v>
      </c>
      <c r="U16" s="970" t="s">
        <v>1966</v>
      </c>
      <c r="V16" s="972" t="s">
        <v>1966</v>
      </c>
      <c r="W16" s="972" t="s">
        <v>1966</v>
      </c>
      <c r="X16" s="780" t="s">
        <v>893</v>
      </c>
      <c r="Y16" s="780" t="s">
        <v>893</v>
      </c>
      <c r="Z16" s="972" t="s">
        <v>1966</v>
      </c>
      <c r="AA16" s="779" t="s">
        <v>893</v>
      </c>
      <c r="AB16" s="972" t="s">
        <v>1966</v>
      </c>
      <c r="AC16" s="972" t="s">
        <v>1966</v>
      </c>
      <c r="AD16" s="972" t="s">
        <v>1967</v>
      </c>
    </row>
    <row r="17" spans="1:30">
      <c r="A17" s="973" t="s">
        <v>1501</v>
      </c>
      <c r="B17" s="974">
        <v>0</v>
      </c>
      <c r="C17" s="974">
        <v>0</v>
      </c>
      <c r="D17" s="974">
        <v>6</v>
      </c>
      <c r="E17" s="974">
        <v>4</v>
      </c>
      <c r="F17" s="974">
        <v>0</v>
      </c>
      <c r="G17" s="974"/>
      <c r="H17" s="974"/>
      <c r="I17" s="974">
        <v>7</v>
      </c>
      <c r="J17" s="974">
        <v>1</v>
      </c>
      <c r="K17" s="974">
        <v>1</v>
      </c>
      <c r="L17" s="970" t="s">
        <v>1966</v>
      </c>
      <c r="M17" s="970" t="s">
        <v>1966</v>
      </c>
      <c r="N17" s="970" t="s">
        <v>1967</v>
      </c>
      <c r="O17" s="970" t="s">
        <v>1966</v>
      </c>
      <c r="P17" s="970" t="s">
        <v>1966</v>
      </c>
      <c r="Q17" s="970" t="s">
        <v>1966</v>
      </c>
      <c r="R17" s="970" t="s">
        <v>1967</v>
      </c>
      <c r="S17" s="970" t="s">
        <v>1967</v>
      </c>
      <c r="T17" s="970" t="s">
        <v>1967</v>
      </c>
      <c r="U17" s="970" t="s">
        <v>1966</v>
      </c>
      <c r="V17" s="972" t="s">
        <v>1966</v>
      </c>
      <c r="W17" s="972" t="s">
        <v>1966</v>
      </c>
      <c r="X17" s="978" t="s">
        <v>1966</v>
      </c>
      <c r="Y17" s="978" t="s">
        <v>1966</v>
      </c>
      <c r="Z17" s="972" t="s">
        <v>1966</v>
      </c>
      <c r="AA17" s="779" t="s">
        <v>31</v>
      </c>
      <c r="AB17" s="972" t="s">
        <v>1966</v>
      </c>
      <c r="AC17" s="972" t="s">
        <v>1966</v>
      </c>
      <c r="AD17" s="972" t="s">
        <v>1967</v>
      </c>
    </row>
    <row r="18" spans="1:30" ht="12" thickBot="1">
      <c r="A18" s="38" t="s">
        <v>1502</v>
      </c>
      <c r="B18" s="38"/>
      <c r="C18" s="38"/>
      <c r="D18" s="38"/>
      <c r="E18" s="38"/>
      <c r="F18" s="38"/>
      <c r="G18" s="38"/>
      <c r="H18" s="38"/>
      <c r="I18" s="38"/>
      <c r="J18" s="38"/>
      <c r="K18" s="38"/>
      <c r="L18" s="965"/>
      <c r="M18" s="975"/>
      <c r="N18" s="975"/>
      <c r="O18" s="965"/>
      <c r="P18" s="965"/>
      <c r="Q18" s="976"/>
      <c r="R18" s="965"/>
      <c r="S18" s="965"/>
      <c r="T18" s="975"/>
      <c r="U18" s="975"/>
      <c r="V18" s="977"/>
      <c r="W18" s="977"/>
      <c r="X18" s="977"/>
      <c r="Y18" s="977"/>
      <c r="Z18" s="975"/>
      <c r="AA18" s="975"/>
      <c r="AB18" s="975"/>
      <c r="AC18" s="967"/>
      <c r="AD18" s="975"/>
    </row>
    <row r="19" spans="1:30">
      <c r="A19" s="973" t="s">
        <v>1503</v>
      </c>
      <c r="B19" s="974">
        <v>2</v>
      </c>
      <c r="C19" s="974">
        <v>1</v>
      </c>
      <c r="D19" s="974">
        <v>3</v>
      </c>
      <c r="E19" s="974">
        <v>4</v>
      </c>
      <c r="F19" s="974">
        <v>0</v>
      </c>
      <c r="G19" s="974">
        <v>3</v>
      </c>
      <c r="H19" s="974">
        <v>1</v>
      </c>
      <c r="I19" s="974">
        <v>4</v>
      </c>
      <c r="J19" s="974">
        <v>1</v>
      </c>
      <c r="K19" s="974"/>
      <c r="L19" s="970" t="s">
        <v>1966</v>
      </c>
      <c r="M19" s="970" t="s">
        <v>893</v>
      </c>
      <c r="N19" s="970" t="s">
        <v>1967</v>
      </c>
      <c r="O19" s="970" t="s">
        <v>1966</v>
      </c>
      <c r="P19" s="970" t="s">
        <v>1966</v>
      </c>
      <c r="Q19" s="971" t="s">
        <v>893</v>
      </c>
      <c r="R19" s="970" t="s">
        <v>1967</v>
      </c>
      <c r="S19" s="970" t="s">
        <v>1967</v>
      </c>
      <c r="T19" s="970" t="s">
        <v>1967</v>
      </c>
      <c r="U19" s="970" t="s">
        <v>1965</v>
      </c>
      <c r="V19" s="972" t="s">
        <v>1966</v>
      </c>
      <c r="W19" s="972" t="s">
        <v>1966</v>
      </c>
      <c r="X19" s="780" t="s">
        <v>893</v>
      </c>
      <c r="Y19" s="780" t="s">
        <v>893</v>
      </c>
      <c r="Z19" s="972" t="s">
        <v>1966</v>
      </c>
      <c r="AA19" s="779" t="s">
        <v>893</v>
      </c>
      <c r="AB19" s="972" t="s">
        <v>1966</v>
      </c>
      <c r="AC19" s="779" t="s">
        <v>13</v>
      </c>
      <c r="AD19" s="972" t="s">
        <v>1967</v>
      </c>
    </row>
    <row r="20" spans="1:30">
      <c r="A20" s="968" t="s">
        <v>1500</v>
      </c>
      <c r="B20" s="27">
        <v>0</v>
      </c>
      <c r="C20" s="969">
        <v>0</v>
      </c>
      <c r="D20" s="969">
        <v>5</v>
      </c>
      <c r="E20" s="969">
        <v>4</v>
      </c>
      <c r="F20" s="969">
        <v>1</v>
      </c>
      <c r="G20" s="969"/>
      <c r="H20" s="969"/>
      <c r="I20" s="969">
        <v>7</v>
      </c>
      <c r="J20" s="969">
        <v>1</v>
      </c>
      <c r="K20" s="969">
        <v>1</v>
      </c>
      <c r="L20" s="970" t="s">
        <v>1966</v>
      </c>
      <c r="M20" s="970" t="s">
        <v>1966</v>
      </c>
      <c r="N20" s="970" t="s">
        <v>1967</v>
      </c>
      <c r="O20" s="970" t="s">
        <v>1966</v>
      </c>
      <c r="P20" s="970" t="s">
        <v>1966</v>
      </c>
      <c r="Q20" s="970" t="s">
        <v>1966</v>
      </c>
      <c r="R20" s="970" t="s">
        <v>1967</v>
      </c>
      <c r="S20" s="970" t="s">
        <v>1967</v>
      </c>
      <c r="T20" s="970" t="s">
        <v>1967</v>
      </c>
      <c r="U20" s="970" t="s">
        <v>31</v>
      </c>
      <c r="V20" s="972" t="s">
        <v>1966</v>
      </c>
      <c r="W20" s="972" t="s">
        <v>1966</v>
      </c>
      <c r="X20" s="978" t="s">
        <v>1966</v>
      </c>
      <c r="Y20" s="978" t="s">
        <v>1966</v>
      </c>
      <c r="Z20" s="972" t="s">
        <v>1966</v>
      </c>
      <c r="AA20" s="779" t="s">
        <v>893</v>
      </c>
      <c r="AB20" s="972" t="s">
        <v>1966</v>
      </c>
      <c r="AC20" s="972" t="s">
        <v>1966</v>
      </c>
      <c r="AD20" s="972" t="s">
        <v>1967</v>
      </c>
    </row>
    <row r="21" spans="1:30">
      <c r="A21" s="973" t="s">
        <v>1421</v>
      </c>
      <c r="B21" s="974">
        <v>0</v>
      </c>
      <c r="C21" s="974">
        <v>0</v>
      </c>
      <c r="D21" s="974">
        <v>6</v>
      </c>
      <c r="E21" s="974">
        <v>4</v>
      </c>
      <c r="F21" s="974">
        <v>0</v>
      </c>
      <c r="G21" s="974">
        <v>1</v>
      </c>
      <c r="H21" s="974"/>
      <c r="I21" s="974">
        <v>6</v>
      </c>
      <c r="J21" s="974">
        <v>1</v>
      </c>
      <c r="K21" s="974">
        <v>1</v>
      </c>
      <c r="L21" s="970" t="s">
        <v>1966</v>
      </c>
      <c r="M21" s="970" t="s">
        <v>1966</v>
      </c>
      <c r="N21" s="970" t="s">
        <v>1967</v>
      </c>
      <c r="O21" s="970" t="s">
        <v>1966</v>
      </c>
      <c r="P21" s="970" t="s">
        <v>1966</v>
      </c>
      <c r="Q21" s="970" t="s">
        <v>1966</v>
      </c>
      <c r="R21" s="970" t="s">
        <v>1967</v>
      </c>
      <c r="S21" s="970" t="s">
        <v>1967</v>
      </c>
      <c r="T21" s="970" t="s">
        <v>1967</v>
      </c>
      <c r="U21" s="970" t="s">
        <v>1966</v>
      </c>
      <c r="V21" s="972" t="s">
        <v>1966</v>
      </c>
      <c r="W21" s="972" t="s">
        <v>1966</v>
      </c>
      <c r="X21" s="978" t="s">
        <v>1966</v>
      </c>
      <c r="Y21" s="978" t="s">
        <v>1966</v>
      </c>
      <c r="Z21" s="972" t="s">
        <v>1966</v>
      </c>
      <c r="AA21" s="779" t="s">
        <v>31</v>
      </c>
      <c r="AB21" s="972" t="s">
        <v>1966</v>
      </c>
      <c r="AC21" s="779" t="s">
        <v>2091</v>
      </c>
      <c r="AD21" s="972" t="s">
        <v>1967</v>
      </c>
    </row>
    <row r="22" spans="1:30" ht="12" thickBot="1">
      <c r="A22" s="38" t="s">
        <v>1505</v>
      </c>
      <c r="B22" s="38"/>
      <c r="C22" s="38"/>
      <c r="D22" s="38"/>
      <c r="E22" s="38"/>
      <c r="F22" s="38"/>
      <c r="G22" s="38"/>
      <c r="H22" s="38"/>
      <c r="I22" s="38"/>
      <c r="J22" s="38"/>
      <c r="K22" s="38"/>
      <c r="L22" s="965"/>
      <c r="M22" s="975"/>
      <c r="N22" s="975"/>
      <c r="O22" s="965"/>
      <c r="P22" s="965"/>
      <c r="Q22" s="976"/>
      <c r="R22" s="965"/>
      <c r="S22" s="965"/>
      <c r="T22" s="975"/>
      <c r="U22" s="975"/>
      <c r="V22" s="977"/>
      <c r="W22" s="977"/>
      <c r="X22" s="977"/>
      <c r="Y22" s="977"/>
      <c r="Z22" s="975"/>
      <c r="AA22" s="975"/>
      <c r="AB22" s="975"/>
      <c r="AC22" s="967"/>
      <c r="AD22" s="975"/>
    </row>
    <row r="23" spans="1:30">
      <c r="A23" s="973" t="s">
        <v>1506</v>
      </c>
      <c r="B23" s="974">
        <v>2</v>
      </c>
      <c r="C23" s="974">
        <v>0</v>
      </c>
      <c r="D23" s="974">
        <v>4</v>
      </c>
      <c r="E23" s="974">
        <v>4</v>
      </c>
      <c r="F23" s="974">
        <v>0</v>
      </c>
      <c r="G23" s="974">
        <v>4</v>
      </c>
      <c r="H23" s="974">
        <v>1</v>
      </c>
      <c r="I23" s="974">
        <v>3</v>
      </c>
      <c r="J23" s="974">
        <v>1</v>
      </c>
      <c r="K23" s="974"/>
      <c r="L23" s="970" t="s">
        <v>1966</v>
      </c>
      <c r="M23" s="970" t="s">
        <v>1966</v>
      </c>
      <c r="N23" s="970" t="s">
        <v>1967</v>
      </c>
      <c r="O23" s="970" t="s">
        <v>1966</v>
      </c>
      <c r="P23" s="970" t="s">
        <v>1966</v>
      </c>
      <c r="Q23" s="971" t="s">
        <v>893</v>
      </c>
      <c r="R23" s="970" t="s">
        <v>1967</v>
      </c>
      <c r="S23" s="970" t="s">
        <v>1967</v>
      </c>
      <c r="T23" s="970" t="s">
        <v>1967</v>
      </c>
      <c r="U23" s="970" t="s">
        <v>893</v>
      </c>
      <c r="V23" s="779" t="s">
        <v>893</v>
      </c>
      <c r="W23" s="779" t="s">
        <v>893</v>
      </c>
      <c r="X23" s="780" t="s">
        <v>893</v>
      </c>
      <c r="Y23" s="780" t="s">
        <v>893</v>
      </c>
      <c r="Z23" s="972" t="s">
        <v>1966</v>
      </c>
      <c r="AA23" s="972" t="s">
        <v>1966</v>
      </c>
      <c r="AB23" s="972" t="s">
        <v>1966</v>
      </c>
      <c r="AC23" s="779" t="s">
        <v>1965</v>
      </c>
      <c r="AD23" s="972" t="s">
        <v>1967</v>
      </c>
    </row>
    <row r="24" spans="1:30">
      <c r="A24" s="968" t="s">
        <v>1507</v>
      </c>
      <c r="B24" s="969">
        <v>2</v>
      </c>
      <c r="C24" s="969">
        <v>0</v>
      </c>
      <c r="D24" s="969">
        <v>4</v>
      </c>
      <c r="E24" s="969">
        <v>4</v>
      </c>
      <c r="F24" s="969">
        <v>0</v>
      </c>
      <c r="G24" s="969">
        <v>1</v>
      </c>
      <c r="H24" s="969">
        <v>5</v>
      </c>
      <c r="I24" s="969">
        <v>2</v>
      </c>
      <c r="J24" s="969">
        <v>1</v>
      </c>
      <c r="K24" s="969"/>
      <c r="L24" s="970" t="s">
        <v>1966</v>
      </c>
      <c r="M24" s="970" t="s">
        <v>1966</v>
      </c>
      <c r="N24" s="970" t="s">
        <v>1967</v>
      </c>
      <c r="O24" s="970" t="s">
        <v>1966</v>
      </c>
      <c r="P24" s="970" t="s">
        <v>1966</v>
      </c>
      <c r="Q24" s="971" t="s">
        <v>893</v>
      </c>
      <c r="R24" s="970" t="s">
        <v>1967</v>
      </c>
      <c r="S24" s="970" t="s">
        <v>1967</v>
      </c>
      <c r="T24" s="970" t="s">
        <v>1967</v>
      </c>
      <c r="U24" s="970" t="s">
        <v>893</v>
      </c>
      <c r="V24" s="779" t="s">
        <v>1965</v>
      </c>
      <c r="W24" s="779" t="s">
        <v>1965</v>
      </c>
      <c r="X24" s="780" t="s">
        <v>1965</v>
      </c>
      <c r="Y24" s="780" t="s">
        <v>1965</v>
      </c>
      <c r="Z24" s="972" t="s">
        <v>1966</v>
      </c>
      <c r="AA24" s="779" t="s">
        <v>893</v>
      </c>
      <c r="AB24" s="972" t="s">
        <v>1966</v>
      </c>
      <c r="AC24" s="779" t="s">
        <v>1965</v>
      </c>
      <c r="AD24" s="972" t="s">
        <v>1967</v>
      </c>
    </row>
    <row r="25" spans="1:30">
      <c r="A25" s="973" t="s">
        <v>1500</v>
      </c>
      <c r="B25" s="974">
        <v>0</v>
      </c>
      <c r="C25" s="974">
        <v>0</v>
      </c>
      <c r="D25" s="974">
        <v>6</v>
      </c>
      <c r="E25" s="974">
        <v>4</v>
      </c>
      <c r="F25" s="974">
        <v>0</v>
      </c>
      <c r="G25" s="974">
        <v>1</v>
      </c>
      <c r="H25" s="974"/>
      <c r="I25" s="974"/>
      <c r="J25" s="974">
        <v>1</v>
      </c>
      <c r="K25" s="974">
        <v>7</v>
      </c>
      <c r="L25" s="970" t="s">
        <v>1966</v>
      </c>
      <c r="M25" s="970" t="s">
        <v>1966</v>
      </c>
      <c r="N25" s="970" t="s">
        <v>1967</v>
      </c>
      <c r="O25" s="970" t="s">
        <v>1966</v>
      </c>
      <c r="P25" s="970" t="s">
        <v>1966</v>
      </c>
      <c r="Q25" s="970" t="s">
        <v>1966</v>
      </c>
      <c r="R25" s="970" t="s">
        <v>1967</v>
      </c>
      <c r="S25" s="970" t="s">
        <v>1967</v>
      </c>
      <c r="T25" s="970" t="s">
        <v>1967</v>
      </c>
      <c r="U25" s="970" t="s">
        <v>1966</v>
      </c>
      <c r="V25" s="972" t="s">
        <v>1966</v>
      </c>
      <c r="W25" s="972" t="s">
        <v>1966</v>
      </c>
      <c r="X25" s="978" t="s">
        <v>1966</v>
      </c>
      <c r="Y25" s="978" t="s">
        <v>1966</v>
      </c>
      <c r="Z25" s="972" t="s">
        <v>1966</v>
      </c>
      <c r="AA25" s="779" t="s">
        <v>893</v>
      </c>
      <c r="AB25" s="972" t="s">
        <v>1966</v>
      </c>
      <c r="AC25" s="972" t="s">
        <v>1966</v>
      </c>
      <c r="AD25" s="972" t="s">
        <v>1967</v>
      </c>
    </row>
    <row r="26" spans="1:30">
      <c r="A26" s="968" t="s">
        <v>1421</v>
      </c>
      <c r="B26" s="969">
        <v>0</v>
      </c>
      <c r="C26" s="969">
        <v>0</v>
      </c>
      <c r="D26" s="969">
        <v>6</v>
      </c>
      <c r="E26" s="969">
        <v>4</v>
      </c>
      <c r="F26" s="969">
        <v>0</v>
      </c>
      <c r="G26" s="969">
        <v>1</v>
      </c>
      <c r="H26" s="969"/>
      <c r="I26" s="969">
        <v>7</v>
      </c>
      <c r="J26" s="969">
        <v>1</v>
      </c>
      <c r="K26" s="969"/>
      <c r="L26" s="970" t="s">
        <v>1966</v>
      </c>
      <c r="M26" s="970" t="s">
        <v>1966</v>
      </c>
      <c r="N26" s="970" t="s">
        <v>1967</v>
      </c>
      <c r="O26" s="970" t="s">
        <v>1966</v>
      </c>
      <c r="P26" s="970" t="s">
        <v>1966</v>
      </c>
      <c r="Q26" s="970" t="s">
        <v>1966</v>
      </c>
      <c r="R26" s="970" t="s">
        <v>1967</v>
      </c>
      <c r="S26" s="970" t="s">
        <v>1967</v>
      </c>
      <c r="T26" s="970" t="s">
        <v>1967</v>
      </c>
      <c r="U26" s="970" t="s">
        <v>1966</v>
      </c>
      <c r="V26" s="972" t="s">
        <v>1966</v>
      </c>
      <c r="W26" s="972" t="s">
        <v>1966</v>
      </c>
      <c r="X26" s="978" t="s">
        <v>1966</v>
      </c>
      <c r="Y26" s="978" t="s">
        <v>1966</v>
      </c>
      <c r="Z26" s="972" t="s">
        <v>1966</v>
      </c>
      <c r="AA26" s="978" t="s">
        <v>893</v>
      </c>
      <c r="AB26" s="972" t="s">
        <v>1966</v>
      </c>
      <c r="AC26" s="779" t="s">
        <v>2092</v>
      </c>
      <c r="AD26" s="972" t="s">
        <v>1967</v>
      </c>
    </row>
    <row r="27" spans="1:30" ht="12" thickBot="1">
      <c r="A27" s="38" t="s">
        <v>1508</v>
      </c>
      <c r="B27" s="38"/>
      <c r="C27" s="38"/>
      <c r="D27" s="38"/>
      <c r="E27" s="38"/>
      <c r="F27" s="38"/>
      <c r="G27" s="38"/>
      <c r="H27" s="38"/>
      <c r="I27" s="38"/>
      <c r="J27" s="38"/>
      <c r="K27" s="38"/>
      <c r="L27" s="965"/>
      <c r="M27" s="975"/>
      <c r="N27" s="975"/>
      <c r="O27" s="965"/>
      <c r="P27" s="965"/>
      <c r="Q27" s="976"/>
      <c r="R27" s="965"/>
      <c r="S27" s="965"/>
      <c r="T27" s="975"/>
      <c r="U27" s="975"/>
      <c r="V27" s="977"/>
      <c r="W27" s="977"/>
      <c r="X27" s="977"/>
      <c r="Y27" s="977"/>
      <c r="Z27" s="975"/>
      <c r="AA27" s="975"/>
      <c r="AB27" s="975"/>
      <c r="AC27" s="967"/>
      <c r="AD27" s="975"/>
    </row>
    <row r="28" spans="1:30" ht="56.25">
      <c r="A28" s="968" t="s">
        <v>1509</v>
      </c>
      <c r="B28" s="969">
        <v>1</v>
      </c>
      <c r="C28" s="969">
        <v>0</v>
      </c>
      <c r="D28" s="969">
        <v>5</v>
      </c>
      <c r="E28" s="969">
        <v>4</v>
      </c>
      <c r="F28" s="969">
        <v>0</v>
      </c>
      <c r="G28" s="969">
        <v>3</v>
      </c>
      <c r="H28" s="969"/>
      <c r="I28" s="969">
        <v>5</v>
      </c>
      <c r="J28" s="969">
        <v>1</v>
      </c>
      <c r="K28" s="969"/>
      <c r="L28" s="970" t="s">
        <v>1966</v>
      </c>
      <c r="M28" s="970" t="s">
        <v>1966</v>
      </c>
      <c r="N28" s="970" t="s">
        <v>1967</v>
      </c>
      <c r="O28" s="970" t="s">
        <v>1966</v>
      </c>
      <c r="P28" s="970" t="s">
        <v>1966</v>
      </c>
      <c r="Q28" s="970" t="s">
        <v>1966</v>
      </c>
      <c r="R28" s="970" t="s">
        <v>1967</v>
      </c>
      <c r="S28" s="970" t="s">
        <v>1967</v>
      </c>
      <c r="T28" s="970" t="s">
        <v>1967</v>
      </c>
      <c r="U28" s="970" t="s">
        <v>893</v>
      </c>
      <c r="V28" s="972" t="s">
        <v>1966</v>
      </c>
      <c r="W28" s="972" t="s">
        <v>1966</v>
      </c>
      <c r="X28" s="778" t="s">
        <v>2093</v>
      </c>
      <c r="Y28" s="778" t="s">
        <v>2093</v>
      </c>
      <c r="Z28" s="972" t="s">
        <v>1966</v>
      </c>
      <c r="AA28" s="972" t="s">
        <v>1966</v>
      </c>
      <c r="AB28" s="972" t="s">
        <v>1966</v>
      </c>
      <c r="AC28" s="779" t="s">
        <v>2094</v>
      </c>
      <c r="AD28" s="972" t="s">
        <v>1967</v>
      </c>
    </row>
    <row r="29" spans="1:30">
      <c r="A29" s="973" t="s">
        <v>1511</v>
      </c>
      <c r="B29" s="974">
        <v>1</v>
      </c>
      <c r="C29" s="974">
        <v>0</v>
      </c>
      <c r="D29" s="974">
        <v>5</v>
      </c>
      <c r="E29" s="974">
        <v>4</v>
      </c>
      <c r="F29" s="974">
        <v>0</v>
      </c>
      <c r="G29" s="974"/>
      <c r="H29" s="974">
        <v>3</v>
      </c>
      <c r="I29" s="974">
        <v>4</v>
      </c>
      <c r="J29" s="974">
        <v>1</v>
      </c>
      <c r="K29" s="974">
        <v>1</v>
      </c>
      <c r="L29" s="970" t="s">
        <v>1966</v>
      </c>
      <c r="M29" s="970" t="s">
        <v>1966</v>
      </c>
      <c r="N29" s="970" t="s">
        <v>1967</v>
      </c>
      <c r="O29" s="970" t="s">
        <v>1966</v>
      </c>
      <c r="P29" s="970" t="s">
        <v>1966</v>
      </c>
      <c r="Q29" s="970" t="s">
        <v>1966</v>
      </c>
      <c r="R29" s="970" t="s">
        <v>1967</v>
      </c>
      <c r="S29" s="970" t="s">
        <v>1967</v>
      </c>
      <c r="T29" s="970" t="s">
        <v>1967</v>
      </c>
      <c r="U29" s="970" t="s">
        <v>893</v>
      </c>
      <c r="V29" s="779" t="s">
        <v>1966</v>
      </c>
      <c r="W29" s="779" t="s">
        <v>1966</v>
      </c>
      <c r="X29" s="780" t="s">
        <v>1965</v>
      </c>
      <c r="Y29" s="780" t="s">
        <v>1965</v>
      </c>
      <c r="Z29" s="972" t="s">
        <v>1966</v>
      </c>
      <c r="AA29" s="978" t="s">
        <v>31</v>
      </c>
      <c r="AB29" s="972" t="s">
        <v>1966</v>
      </c>
      <c r="AC29" s="779" t="s">
        <v>1965</v>
      </c>
      <c r="AD29" s="972" t="s">
        <v>1967</v>
      </c>
    </row>
    <row r="30" spans="1:30">
      <c r="A30" s="968" t="s">
        <v>1514</v>
      </c>
      <c r="B30" s="969">
        <v>1</v>
      </c>
      <c r="C30" s="969">
        <v>0</v>
      </c>
      <c r="D30" s="969">
        <v>5</v>
      </c>
      <c r="E30" s="969">
        <v>4</v>
      </c>
      <c r="F30" s="969">
        <v>0</v>
      </c>
      <c r="G30" s="969"/>
      <c r="H30" s="969">
        <v>3</v>
      </c>
      <c r="I30" s="969">
        <v>5</v>
      </c>
      <c r="J30" s="969">
        <v>1</v>
      </c>
      <c r="K30" s="969"/>
      <c r="L30" s="970" t="s">
        <v>1966</v>
      </c>
      <c r="M30" s="970" t="s">
        <v>1966</v>
      </c>
      <c r="N30" s="970" t="s">
        <v>1967</v>
      </c>
      <c r="O30" s="970" t="s">
        <v>1966</v>
      </c>
      <c r="P30" s="970" t="s">
        <v>1966</v>
      </c>
      <c r="Q30" s="970" t="s">
        <v>1966</v>
      </c>
      <c r="R30" s="970" t="s">
        <v>1967</v>
      </c>
      <c r="S30" s="970" t="s">
        <v>1967</v>
      </c>
      <c r="T30" s="970" t="s">
        <v>1967</v>
      </c>
      <c r="U30" s="970" t="s">
        <v>893</v>
      </c>
      <c r="V30" s="779" t="s">
        <v>1966</v>
      </c>
      <c r="W30" s="779" t="s">
        <v>1966</v>
      </c>
      <c r="X30" s="780" t="s">
        <v>1965</v>
      </c>
      <c r="Y30" s="780" t="s">
        <v>1965</v>
      </c>
      <c r="Z30" s="972" t="s">
        <v>1966</v>
      </c>
      <c r="AA30" s="972" t="s">
        <v>1966</v>
      </c>
      <c r="AB30" s="972" t="s">
        <v>1966</v>
      </c>
      <c r="AC30" s="779" t="s">
        <v>1965</v>
      </c>
      <c r="AD30" s="972" t="s">
        <v>1967</v>
      </c>
    </row>
    <row r="31" spans="1:30">
      <c r="A31" s="973" t="s">
        <v>1516</v>
      </c>
      <c r="B31" s="974">
        <v>0</v>
      </c>
      <c r="C31" s="974">
        <v>1</v>
      </c>
      <c r="D31" s="974">
        <v>5</v>
      </c>
      <c r="E31" s="974">
        <v>4</v>
      </c>
      <c r="F31" s="974">
        <v>0</v>
      </c>
      <c r="G31" s="974">
        <v>2</v>
      </c>
      <c r="H31" s="974">
        <v>1</v>
      </c>
      <c r="I31" s="974">
        <v>5</v>
      </c>
      <c r="J31" s="974">
        <v>1</v>
      </c>
      <c r="K31" s="974"/>
      <c r="L31" s="970" t="s">
        <v>1966</v>
      </c>
      <c r="M31" s="970" t="s">
        <v>1966</v>
      </c>
      <c r="N31" s="970" t="s">
        <v>1967</v>
      </c>
      <c r="O31" s="970" t="s">
        <v>1966</v>
      </c>
      <c r="P31" s="970" t="s">
        <v>1966</v>
      </c>
      <c r="Q31" s="970" t="s">
        <v>1966</v>
      </c>
      <c r="R31" s="970" t="s">
        <v>1967</v>
      </c>
      <c r="S31" s="970" t="s">
        <v>1967</v>
      </c>
      <c r="T31" s="970" t="s">
        <v>1967</v>
      </c>
      <c r="U31" s="970" t="s">
        <v>1965</v>
      </c>
      <c r="V31" s="779" t="s">
        <v>1966</v>
      </c>
      <c r="W31" s="779" t="s">
        <v>1966</v>
      </c>
      <c r="X31" s="780" t="s">
        <v>12</v>
      </c>
      <c r="Y31" s="780" t="s">
        <v>12</v>
      </c>
      <c r="Z31" s="972" t="s">
        <v>1966</v>
      </c>
      <c r="AA31" s="972" t="s">
        <v>1966</v>
      </c>
      <c r="AB31" s="972" t="s">
        <v>1966</v>
      </c>
      <c r="AC31" s="779" t="s">
        <v>1965</v>
      </c>
      <c r="AD31" s="972" t="s">
        <v>1967</v>
      </c>
    </row>
    <row r="32" spans="1:30" ht="180">
      <c r="A32" s="968" t="s">
        <v>1518</v>
      </c>
      <c r="B32" s="969">
        <v>0</v>
      </c>
      <c r="C32" s="969">
        <v>0</v>
      </c>
      <c r="D32" s="969">
        <v>6</v>
      </c>
      <c r="E32" s="969">
        <v>4</v>
      </c>
      <c r="F32" s="969">
        <v>0</v>
      </c>
      <c r="G32" s="969">
        <v>2</v>
      </c>
      <c r="H32" s="969"/>
      <c r="I32" s="969">
        <v>6</v>
      </c>
      <c r="J32" s="969">
        <v>1</v>
      </c>
      <c r="K32" s="969"/>
      <c r="L32" s="970" t="s">
        <v>1966</v>
      </c>
      <c r="M32" s="970" t="s">
        <v>1966</v>
      </c>
      <c r="N32" s="970" t="s">
        <v>1967</v>
      </c>
      <c r="O32" s="970" t="s">
        <v>1966</v>
      </c>
      <c r="P32" s="970" t="s">
        <v>1966</v>
      </c>
      <c r="Q32" s="970" t="s">
        <v>1966</v>
      </c>
      <c r="R32" s="970" t="s">
        <v>1967</v>
      </c>
      <c r="S32" s="970" t="s">
        <v>1967</v>
      </c>
      <c r="T32" s="970" t="s">
        <v>1967</v>
      </c>
      <c r="U32" s="970" t="s">
        <v>1966</v>
      </c>
      <c r="V32" s="779" t="s">
        <v>1966</v>
      </c>
      <c r="W32" s="779" t="s">
        <v>1966</v>
      </c>
      <c r="X32" s="780" t="s">
        <v>2095</v>
      </c>
      <c r="Y32" s="780" t="s">
        <v>2095</v>
      </c>
      <c r="Z32" s="972" t="s">
        <v>1966</v>
      </c>
      <c r="AA32" s="972" t="s">
        <v>1966</v>
      </c>
      <c r="AB32" s="972" t="s">
        <v>1966</v>
      </c>
      <c r="AC32" s="972" t="s">
        <v>1966</v>
      </c>
      <c r="AD32" s="972" t="s">
        <v>1967</v>
      </c>
    </row>
    <row r="33" spans="1:30" ht="12" thickBot="1">
      <c r="A33" s="38" t="s">
        <v>1520</v>
      </c>
      <c r="B33" s="38"/>
      <c r="C33" s="38"/>
      <c r="D33" s="38"/>
      <c r="E33" s="38"/>
      <c r="F33" s="38"/>
      <c r="G33" s="38"/>
      <c r="H33" s="38"/>
      <c r="I33" s="38"/>
      <c r="J33" s="38"/>
      <c r="K33" s="38"/>
      <c r="L33" s="965"/>
      <c r="M33" s="965"/>
      <c r="N33" s="975"/>
      <c r="O33" s="965"/>
      <c r="P33" s="965"/>
      <c r="Q33" s="976"/>
      <c r="R33" s="965"/>
      <c r="S33" s="965"/>
      <c r="T33" s="975"/>
      <c r="U33" s="965" t="s">
        <v>1965</v>
      </c>
      <c r="V33" s="977"/>
      <c r="W33" s="977"/>
      <c r="X33" s="977"/>
      <c r="Y33" s="977"/>
      <c r="Z33" s="975"/>
      <c r="AA33" s="975"/>
      <c r="AB33" s="975"/>
      <c r="AC33" s="967"/>
      <c r="AD33" s="975"/>
    </row>
    <row r="34" spans="1:30">
      <c r="A34" s="968" t="s">
        <v>1521</v>
      </c>
      <c r="B34" s="969">
        <v>1</v>
      </c>
      <c r="C34" s="969">
        <v>1</v>
      </c>
      <c r="D34" s="969">
        <v>4</v>
      </c>
      <c r="E34" s="969">
        <v>4</v>
      </c>
      <c r="F34" s="969">
        <v>0</v>
      </c>
      <c r="G34" s="969">
        <v>2</v>
      </c>
      <c r="H34" s="969"/>
      <c r="I34" s="969">
        <v>6</v>
      </c>
      <c r="J34" s="969">
        <v>1</v>
      </c>
      <c r="K34" s="969"/>
      <c r="L34" s="970" t="s">
        <v>1966</v>
      </c>
      <c r="M34" s="970" t="s">
        <v>1966</v>
      </c>
      <c r="N34" s="970" t="s">
        <v>1967</v>
      </c>
      <c r="O34" s="970" t="s">
        <v>1966</v>
      </c>
      <c r="P34" s="970" t="s">
        <v>1966</v>
      </c>
      <c r="Q34" s="971" t="s">
        <v>893</v>
      </c>
      <c r="R34" s="970" t="s">
        <v>1967</v>
      </c>
      <c r="S34" s="970" t="s">
        <v>1967</v>
      </c>
      <c r="T34" s="970" t="s">
        <v>1967</v>
      </c>
      <c r="U34" s="970" t="s">
        <v>1965</v>
      </c>
      <c r="V34" s="972" t="s">
        <v>1966</v>
      </c>
      <c r="W34" s="972" t="s">
        <v>1966</v>
      </c>
      <c r="X34" s="780" t="s">
        <v>893</v>
      </c>
      <c r="Y34" s="780" t="s">
        <v>893</v>
      </c>
      <c r="Z34" s="972" t="s">
        <v>1966</v>
      </c>
      <c r="AA34" s="972" t="s">
        <v>1966</v>
      </c>
      <c r="AB34" s="972" t="s">
        <v>1966</v>
      </c>
      <c r="AC34" s="779" t="s">
        <v>1966</v>
      </c>
      <c r="AD34" s="972" t="s">
        <v>1967</v>
      </c>
    </row>
    <row r="35" spans="1:30" ht="22.5">
      <c r="A35" s="973" t="s">
        <v>1522</v>
      </c>
      <c r="B35" s="974">
        <v>1</v>
      </c>
      <c r="C35" s="974">
        <v>1</v>
      </c>
      <c r="D35" s="974">
        <v>4</v>
      </c>
      <c r="E35" s="974">
        <v>4</v>
      </c>
      <c r="F35" s="974">
        <v>0</v>
      </c>
      <c r="G35" s="974">
        <v>2</v>
      </c>
      <c r="H35" s="974"/>
      <c r="I35" s="974">
        <v>6</v>
      </c>
      <c r="J35" s="974">
        <v>1</v>
      </c>
      <c r="K35" s="974"/>
      <c r="L35" s="970" t="s">
        <v>1966</v>
      </c>
      <c r="M35" s="970" t="s">
        <v>1966</v>
      </c>
      <c r="N35" s="970" t="s">
        <v>1967</v>
      </c>
      <c r="O35" s="970" t="s">
        <v>1966</v>
      </c>
      <c r="P35" s="970" t="s">
        <v>1966</v>
      </c>
      <c r="Q35" s="971" t="s">
        <v>2084</v>
      </c>
      <c r="R35" s="970" t="s">
        <v>1967</v>
      </c>
      <c r="S35" s="970" t="s">
        <v>1967</v>
      </c>
      <c r="T35" s="970" t="s">
        <v>1967</v>
      </c>
      <c r="U35" s="970" t="s">
        <v>1965</v>
      </c>
      <c r="V35" s="779" t="s">
        <v>1966</v>
      </c>
      <c r="W35" s="779" t="s">
        <v>1966</v>
      </c>
      <c r="X35" s="778" t="s">
        <v>2096</v>
      </c>
      <c r="Y35" s="778" t="s">
        <v>2096</v>
      </c>
      <c r="Z35" s="972" t="s">
        <v>1966</v>
      </c>
      <c r="AA35" s="978" t="s">
        <v>1966</v>
      </c>
      <c r="AB35" s="972" t="s">
        <v>1966</v>
      </c>
      <c r="AC35" s="779" t="s">
        <v>1966</v>
      </c>
      <c r="AD35" s="972" t="s">
        <v>1967</v>
      </c>
    </row>
    <row r="36" spans="1:30">
      <c r="A36" s="968" t="s">
        <v>1524</v>
      </c>
      <c r="B36" s="969"/>
      <c r="C36" s="969"/>
      <c r="D36" s="969"/>
      <c r="E36" s="969"/>
      <c r="F36" s="969"/>
      <c r="G36" s="969"/>
      <c r="H36" s="969"/>
      <c r="I36" s="969"/>
      <c r="J36" s="969"/>
      <c r="K36" s="969"/>
      <c r="L36" s="965"/>
      <c r="M36" s="965"/>
      <c r="N36" s="975"/>
      <c r="O36" s="975"/>
      <c r="P36" s="965"/>
      <c r="Q36" s="976"/>
      <c r="R36" s="965"/>
      <c r="S36" s="965"/>
      <c r="T36" s="975"/>
      <c r="U36" s="975"/>
      <c r="V36" s="967"/>
      <c r="W36" s="967"/>
      <c r="X36" s="977"/>
      <c r="Y36" s="977"/>
      <c r="Z36" s="975"/>
      <c r="AA36" s="975"/>
      <c r="AB36" s="975"/>
      <c r="AC36" s="967"/>
      <c r="AD36" s="975"/>
    </row>
    <row r="37" spans="1:30" ht="22.5">
      <c r="A37" s="973" t="s">
        <v>1525</v>
      </c>
      <c r="B37" s="974">
        <v>0</v>
      </c>
      <c r="C37" s="974">
        <v>0</v>
      </c>
      <c r="D37" s="974">
        <v>6</v>
      </c>
      <c r="E37" s="974">
        <v>4</v>
      </c>
      <c r="F37" s="974">
        <v>0</v>
      </c>
      <c r="G37" s="974">
        <v>2</v>
      </c>
      <c r="H37" s="974"/>
      <c r="I37" s="974">
        <v>5</v>
      </c>
      <c r="J37" s="974">
        <v>1</v>
      </c>
      <c r="K37" s="974">
        <v>1</v>
      </c>
      <c r="L37" s="979" t="s">
        <v>1966</v>
      </c>
      <c r="M37" s="979" t="s">
        <v>1966</v>
      </c>
      <c r="N37" s="970" t="s">
        <v>1967</v>
      </c>
      <c r="O37" s="979" t="s">
        <v>1966</v>
      </c>
      <c r="P37" s="979" t="s">
        <v>1966</v>
      </c>
      <c r="Q37" s="970" t="s">
        <v>1966</v>
      </c>
      <c r="R37" s="979" t="s">
        <v>1967</v>
      </c>
      <c r="S37" s="979" t="s">
        <v>1967</v>
      </c>
      <c r="T37" s="970" t="s">
        <v>1967</v>
      </c>
      <c r="U37" s="970" t="s">
        <v>1966</v>
      </c>
      <c r="V37" s="779" t="s">
        <v>1966</v>
      </c>
      <c r="W37" s="779" t="s">
        <v>1966</v>
      </c>
      <c r="X37" s="980" t="s">
        <v>2097</v>
      </c>
      <c r="Y37" s="778" t="s">
        <v>2098</v>
      </c>
      <c r="Z37" s="972" t="s">
        <v>1966</v>
      </c>
      <c r="AA37" s="972" t="s">
        <v>1966</v>
      </c>
      <c r="AB37" s="972" t="s">
        <v>1966</v>
      </c>
      <c r="AC37" s="779" t="s">
        <v>31</v>
      </c>
      <c r="AD37" s="972" t="s">
        <v>1967</v>
      </c>
    </row>
  </sheetData>
  <mergeCells count="2">
    <mergeCell ref="B4:F4"/>
    <mergeCell ref="G4:K4"/>
  </mergeCells>
  <hyperlinks>
    <hyperlink ref="AA17" r:id="rId1" display="https://www.glencore.com/.rest/api/v1/documents/static/6c6be66c-0748-414e-9419-33d7c27c7e5f/Anti-Corruption+and+Bribery+Policy_English.pdf"/>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H246"/>
  <sheetViews>
    <sheetView zoomScale="70" zoomScaleNormal="70" workbookViewId="0">
      <selection activeCell="A2" sqref="A2"/>
    </sheetView>
  </sheetViews>
  <sheetFormatPr baseColWidth="10" defaultColWidth="11.5703125" defaultRowHeight="11.25"/>
  <cols>
    <col min="1" max="1" width="32.85546875" style="1" customWidth="1"/>
    <col min="2" max="2" width="11.5703125" style="1"/>
    <col min="3" max="3" width="13.7109375" style="1" customWidth="1"/>
    <col min="4" max="4" width="37.7109375" style="1" customWidth="1"/>
    <col min="5" max="5" width="15.28515625" style="144" customWidth="1"/>
    <col min="6" max="6" width="12.28515625" style="144" customWidth="1"/>
    <col min="7" max="7" width="18.7109375" style="56" customWidth="1"/>
    <col min="8" max="8" width="17.140625" style="56" customWidth="1"/>
    <col min="9" max="16384" width="11.5703125" style="1"/>
  </cols>
  <sheetData>
    <row r="1" spans="1:8">
      <c r="A1" s="166" t="s">
        <v>4368</v>
      </c>
    </row>
    <row r="4" spans="1:8" ht="49.9" customHeight="1">
      <c r="A4" s="1561" t="s">
        <v>9</v>
      </c>
      <c r="B4" s="1561" t="s">
        <v>165</v>
      </c>
      <c r="C4" s="1561" t="s">
        <v>49</v>
      </c>
      <c r="D4" s="1561" t="s">
        <v>1232</v>
      </c>
      <c r="E4" s="1561" t="s">
        <v>386</v>
      </c>
      <c r="F4" s="1561"/>
      <c r="G4" s="1565" t="s">
        <v>1233</v>
      </c>
      <c r="H4" s="1565" t="s">
        <v>1234</v>
      </c>
    </row>
    <row r="5" spans="1:8">
      <c r="A5" s="1561"/>
      <c r="B5" s="1561"/>
      <c r="C5" s="1561"/>
      <c r="D5" s="1561"/>
      <c r="E5" s="1009" t="s">
        <v>1235</v>
      </c>
      <c r="F5" s="1009" t="s">
        <v>388</v>
      </c>
      <c r="G5" s="1565"/>
      <c r="H5" s="1565"/>
    </row>
    <row r="6" spans="1:8">
      <c r="A6" s="1568" t="s">
        <v>1236</v>
      </c>
      <c r="B6" s="1566" t="s">
        <v>166</v>
      </c>
      <c r="C6" s="1567" t="s">
        <v>167</v>
      </c>
      <c r="D6" s="130" t="s">
        <v>168</v>
      </c>
      <c r="E6" s="1011">
        <v>5</v>
      </c>
      <c r="F6" s="1011">
        <v>1</v>
      </c>
      <c r="G6" s="1012"/>
      <c r="H6" s="1012"/>
    </row>
    <row r="7" spans="1:8" ht="22.5">
      <c r="A7" s="1568"/>
      <c r="B7" s="1566"/>
      <c r="C7" s="1567"/>
      <c r="D7" s="1013" t="s">
        <v>169</v>
      </c>
      <c r="E7" s="1011">
        <v>20</v>
      </c>
      <c r="F7" s="1011">
        <v>1</v>
      </c>
      <c r="G7" s="1012"/>
      <c r="H7" s="1012"/>
    </row>
    <row r="8" spans="1:8" ht="22.5">
      <c r="A8" s="1568"/>
      <c r="B8" s="1566"/>
      <c r="C8" s="1567"/>
      <c r="D8" s="1013" t="s">
        <v>170</v>
      </c>
      <c r="E8" s="1011"/>
      <c r="F8" s="1011"/>
      <c r="G8" s="1012"/>
      <c r="H8" s="1012"/>
    </row>
    <row r="9" spans="1:8">
      <c r="A9" s="1568"/>
      <c r="B9" s="1566"/>
      <c r="C9" s="1567"/>
      <c r="D9" s="1013" t="s">
        <v>171</v>
      </c>
      <c r="E9" s="1011"/>
      <c r="F9" s="1011"/>
      <c r="G9" s="1012"/>
      <c r="H9" s="1012"/>
    </row>
    <row r="10" spans="1:8">
      <c r="A10" s="1568"/>
      <c r="B10" s="1566" t="s">
        <v>172</v>
      </c>
      <c r="C10" s="1567" t="s">
        <v>173</v>
      </c>
      <c r="D10" s="1013" t="s">
        <v>168</v>
      </c>
      <c r="E10" s="1011">
        <v>50</v>
      </c>
      <c r="F10" s="1011">
        <v>10</v>
      </c>
      <c r="G10" s="1012"/>
      <c r="H10" s="1012"/>
    </row>
    <row r="11" spans="1:8" ht="22.5">
      <c r="A11" s="1568"/>
      <c r="B11" s="1566"/>
      <c r="C11" s="1567"/>
      <c r="D11" s="1013" t="s">
        <v>169</v>
      </c>
      <c r="E11" s="1011"/>
      <c r="F11" s="1011"/>
      <c r="G11" s="1012"/>
      <c r="H11" s="1012"/>
    </row>
    <row r="12" spans="1:8" ht="22.5">
      <c r="A12" s="1568"/>
      <c r="B12" s="1566"/>
      <c r="C12" s="1567"/>
      <c r="D12" s="1013" t="s">
        <v>170</v>
      </c>
      <c r="E12" s="1011"/>
      <c r="F12" s="1011"/>
      <c r="G12" s="1012"/>
      <c r="H12" s="1012"/>
    </row>
    <row r="13" spans="1:8">
      <c r="A13" s="1568"/>
      <c r="B13" s="1566"/>
      <c r="C13" s="1567"/>
      <c r="D13" s="1013" t="s">
        <v>171</v>
      </c>
      <c r="E13" s="1011"/>
      <c r="F13" s="1011"/>
      <c r="G13" s="1012"/>
      <c r="H13" s="1012"/>
    </row>
    <row r="14" spans="1:8">
      <c r="A14" s="1568"/>
      <c r="B14" s="1566" t="s">
        <v>174</v>
      </c>
      <c r="C14" s="1567" t="s">
        <v>167</v>
      </c>
      <c r="D14" s="1013" t="s">
        <v>168</v>
      </c>
      <c r="E14" s="1011">
        <v>5</v>
      </c>
      <c r="F14" s="1011"/>
      <c r="G14" s="1012"/>
      <c r="H14" s="1012"/>
    </row>
    <row r="15" spans="1:8" ht="22.5">
      <c r="A15" s="1568"/>
      <c r="B15" s="1566"/>
      <c r="C15" s="1567"/>
      <c r="D15" s="1013" t="s">
        <v>169</v>
      </c>
      <c r="E15" s="1011"/>
      <c r="F15" s="1011"/>
      <c r="G15" s="1012"/>
      <c r="H15" s="1012"/>
    </row>
    <row r="16" spans="1:8" ht="22.5">
      <c r="A16" s="1568"/>
      <c r="B16" s="1566"/>
      <c r="C16" s="1567"/>
      <c r="D16" s="1013" t="s">
        <v>170</v>
      </c>
      <c r="E16" s="1011"/>
      <c r="F16" s="1011"/>
      <c r="G16" s="1012"/>
      <c r="H16" s="1012"/>
    </row>
    <row r="17" spans="1:8">
      <c r="A17" s="1568"/>
      <c r="B17" s="1566"/>
      <c r="C17" s="1567"/>
      <c r="D17" s="1013" t="s">
        <v>171</v>
      </c>
      <c r="E17" s="1011"/>
      <c r="F17" s="1011"/>
      <c r="G17" s="1012"/>
      <c r="H17" s="1012"/>
    </row>
    <row r="18" spans="1:8">
      <c r="A18" s="1568"/>
      <c r="B18" s="1566" t="s">
        <v>174</v>
      </c>
      <c r="C18" s="1567" t="s">
        <v>173</v>
      </c>
      <c r="D18" s="1013" t="s">
        <v>168</v>
      </c>
      <c r="E18" s="1011">
        <v>5</v>
      </c>
      <c r="F18" s="1011"/>
      <c r="G18" s="1012"/>
      <c r="H18" s="1012"/>
    </row>
    <row r="19" spans="1:8" ht="22.5">
      <c r="A19" s="1568"/>
      <c r="B19" s="1566"/>
      <c r="C19" s="1567"/>
      <c r="D19" s="1013" t="s">
        <v>169</v>
      </c>
      <c r="E19" s="1014">
        <v>5</v>
      </c>
      <c r="F19" s="1014"/>
      <c r="G19" s="1012"/>
      <c r="H19" s="1012"/>
    </row>
    <row r="20" spans="1:8" ht="22.5">
      <c r="A20" s="1568"/>
      <c r="B20" s="1566"/>
      <c r="C20" s="1567"/>
      <c r="D20" s="1013" t="s">
        <v>170</v>
      </c>
      <c r="E20" s="1014"/>
      <c r="F20" s="1014"/>
      <c r="G20" s="1012"/>
      <c r="H20" s="1012"/>
    </row>
    <row r="21" spans="1:8">
      <c r="A21" s="1568"/>
      <c r="B21" s="1566"/>
      <c r="C21" s="1567"/>
      <c r="D21" s="1013" t="s">
        <v>171</v>
      </c>
      <c r="E21" s="1014"/>
      <c r="F21" s="1014"/>
      <c r="G21" s="1012"/>
      <c r="H21" s="1012"/>
    </row>
    <row r="22" spans="1:8">
      <c r="A22" s="1564" t="s">
        <v>811</v>
      </c>
      <c r="B22" s="1562" t="s">
        <v>166</v>
      </c>
      <c r="C22" s="1563" t="s">
        <v>167</v>
      </c>
      <c r="D22" s="1015" t="s">
        <v>168</v>
      </c>
      <c r="E22" s="1016">
        <v>7</v>
      </c>
      <c r="F22" s="1016">
        <v>2</v>
      </c>
      <c r="G22" s="1017">
        <f>692820725/1000000000</f>
        <v>0.69282072500000003</v>
      </c>
      <c r="H22" s="1017">
        <f>555363254/1000000000</f>
        <v>0.55536325399999997</v>
      </c>
    </row>
    <row r="23" spans="1:8" ht="22.5">
      <c r="A23" s="1564"/>
      <c r="B23" s="1562"/>
      <c r="C23" s="1563"/>
      <c r="D23" s="1015" t="s">
        <v>169</v>
      </c>
      <c r="E23" s="1016">
        <v>56</v>
      </c>
      <c r="F23" s="1016"/>
      <c r="G23" s="1018">
        <f>1249923171/1000000000</f>
        <v>1.2499231710000001</v>
      </c>
      <c r="H23" s="1017"/>
    </row>
    <row r="24" spans="1:8" ht="22.5">
      <c r="A24" s="1564"/>
      <c r="B24" s="1562"/>
      <c r="C24" s="1563"/>
      <c r="D24" s="1015" t="s">
        <v>170</v>
      </c>
      <c r="E24" s="1016">
        <v>206</v>
      </c>
      <c r="F24" s="1016"/>
      <c r="G24" s="1018">
        <f>2174466978/1000000000</f>
        <v>2.1744669779999999</v>
      </c>
      <c r="H24" s="1017"/>
    </row>
    <row r="25" spans="1:8">
      <c r="A25" s="1564"/>
      <c r="B25" s="1562"/>
      <c r="C25" s="1563"/>
      <c r="D25" s="1015" t="s">
        <v>171</v>
      </c>
      <c r="E25" s="1016">
        <v>21</v>
      </c>
      <c r="F25" s="1016"/>
      <c r="G25" s="1018">
        <f>161922259/1000000000</f>
        <v>0.16192225900000001</v>
      </c>
      <c r="H25" s="1017"/>
    </row>
    <row r="26" spans="1:8">
      <c r="A26" s="1564"/>
      <c r="B26" s="1562" t="s">
        <v>172</v>
      </c>
      <c r="C26" s="1563" t="s">
        <v>173</v>
      </c>
      <c r="D26" s="1015" t="s">
        <v>168</v>
      </c>
      <c r="E26" s="1016"/>
      <c r="F26" s="1016"/>
      <c r="G26" s="1017"/>
      <c r="H26" s="1017"/>
    </row>
    <row r="27" spans="1:8" ht="22.5">
      <c r="A27" s="1564"/>
      <c r="B27" s="1562"/>
      <c r="C27" s="1563"/>
      <c r="D27" s="1015" t="s">
        <v>169</v>
      </c>
      <c r="E27" s="1016"/>
      <c r="F27" s="1016"/>
      <c r="G27" s="1017"/>
      <c r="H27" s="1017"/>
    </row>
    <row r="28" spans="1:8" ht="22.5">
      <c r="A28" s="1564"/>
      <c r="B28" s="1562"/>
      <c r="C28" s="1563"/>
      <c r="D28" s="1015" t="s">
        <v>170</v>
      </c>
      <c r="E28" s="1016">
        <v>48</v>
      </c>
      <c r="F28" s="1016"/>
      <c r="G28" s="1017"/>
      <c r="H28" s="1017"/>
    </row>
    <row r="29" spans="1:8">
      <c r="A29" s="1564"/>
      <c r="B29" s="1562"/>
      <c r="C29" s="1563"/>
      <c r="D29" s="1015" t="s">
        <v>171</v>
      </c>
      <c r="E29" s="1016">
        <v>12</v>
      </c>
      <c r="F29" s="1016"/>
      <c r="G29" s="1017"/>
      <c r="H29" s="1017"/>
    </row>
    <row r="30" spans="1:8">
      <c r="A30" s="1564"/>
      <c r="B30" s="1562" t="s">
        <v>174</v>
      </c>
      <c r="C30" s="1563" t="s">
        <v>167</v>
      </c>
      <c r="D30" s="1015" t="s">
        <v>168</v>
      </c>
      <c r="E30" s="1016">
        <v>3</v>
      </c>
      <c r="F30" s="1016"/>
      <c r="G30" s="1017">
        <f>240030120/1000000000</f>
        <v>0.24003012000000001</v>
      </c>
      <c r="H30" s="1017"/>
    </row>
    <row r="31" spans="1:8" ht="22.5">
      <c r="A31" s="1564"/>
      <c r="B31" s="1562"/>
      <c r="C31" s="1563"/>
      <c r="D31" s="1015" t="s">
        <v>169</v>
      </c>
      <c r="E31" s="1016">
        <v>12</v>
      </c>
      <c r="F31" s="1016"/>
      <c r="G31" s="1017">
        <f>744560862/1000000000</f>
        <v>0.74456086200000005</v>
      </c>
      <c r="H31" s="1017"/>
    </row>
    <row r="32" spans="1:8" ht="22.5">
      <c r="A32" s="1564"/>
      <c r="B32" s="1562"/>
      <c r="C32" s="1563"/>
      <c r="D32" s="1015" t="s">
        <v>170</v>
      </c>
      <c r="E32" s="1016">
        <v>28</v>
      </c>
      <c r="F32" s="1016"/>
      <c r="G32" s="1017">
        <f>284654144/1000000000</f>
        <v>0.284654144</v>
      </c>
      <c r="H32" s="1017"/>
    </row>
    <row r="33" spans="1:8">
      <c r="A33" s="1564"/>
      <c r="B33" s="1562"/>
      <c r="C33" s="1563"/>
      <c r="D33" s="1015" t="s">
        <v>171</v>
      </c>
      <c r="E33" s="1016"/>
      <c r="F33" s="1016"/>
      <c r="G33" s="1017"/>
      <c r="H33" s="1017"/>
    </row>
    <row r="34" spans="1:8">
      <c r="A34" s="1564"/>
      <c r="B34" s="1562" t="s">
        <v>174</v>
      </c>
      <c r="C34" s="1563" t="s">
        <v>173</v>
      </c>
      <c r="D34" s="1015" t="s">
        <v>168</v>
      </c>
      <c r="E34" s="1016"/>
      <c r="F34" s="1016"/>
      <c r="G34" s="1017"/>
      <c r="H34" s="1017"/>
    </row>
    <row r="35" spans="1:8" ht="22.5">
      <c r="A35" s="1564"/>
      <c r="B35" s="1562"/>
      <c r="C35" s="1563"/>
      <c r="D35" s="1015" t="s">
        <v>169</v>
      </c>
      <c r="E35" s="1016"/>
      <c r="F35" s="1016"/>
      <c r="G35" s="1017"/>
      <c r="H35" s="1017"/>
    </row>
    <row r="36" spans="1:8" ht="22.5">
      <c r="A36" s="1564"/>
      <c r="B36" s="1562"/>
      <c r="C36" s="1563"/>
      <c r="D36" s="1015" t="s">
        <v>170</v>
      </c>
      <c r="E36" s="1016">
        <v>11</v>
      </c>
      <c r="F36" s="1016"/>
      <c r="G36" s="1017"/>
      <c r="H36" s="1017"/>
    </row>
    <row r="37" spans="1:8">
      <c r="A37" s="1564"/>
      <c r="B37" s="1562"/>
      <c r="C37" s="1563"/>
      <c r="D37" s="1015" t="s">
        <v>171</v>
      </c>
      <c r="E37" s="1016"/>
      <c r="F37" s="1016"/>
      <c r="G37" s="1017"/>
      <c r="H37" s="1017"/>
    </row>
    <row r="38" spans="1:8">
      <c r="A38" s="1568" t="s">
        <v>449</v>
      </c>
      <c r="B38" s="1566" t="s">
        <v>166</v>
      </c>
      <c r="C38" s="1567" t="s">
        <v>167</v>
      </c>
      <c r="D38" s="1013" t="s">
        <v>168</v>
      </c>
      <c r="E38" s="1014">
        <v>1</v>
      </c>
      <c r="F38" s="1014"/>
      <c r="G38" s="1012"/>
      <c r="H38" s="1012"/>
    </row>
    <row r="39" spans="1:8" ht="22.5">
      <c r="A39" s="1568"/>
      <c r="B39" s="1566"/>
      <c r="C39" s="1567"/>
      <c r="D39" s="1013" t="s">
        <v>169</v>
      </c>
      <c r="E39" s="1014">
        <v>1</v>
      </c>
      <c r="F39" s="1014"/>
      <c r="G39" s="1012"/>
      <c r="H39" s="1012"/>
    </row>
    <row r="40" spans="1:8" ht="22.5">
      <c r="A40" s="1568"/>
      <c r="B40" s="1566"/>
      <c r="C40" s="1567"/>
      <c r="D40" s="1013" t="s">
        <v>170</v>
      </c>
      <c r="E40" s="1014"/>
      <c r="F40" s="1014"/>
      <c r="G40" s="1012"/>
      <c r="H40" s="1012"/>
    </row>
    <row r="41" spans="1:8">
      <c r="A41" s="1568"/>
      <c r="B41" s="1566"/>
      <c r="C41" s="1567"/>
      <c r="D41" s="1013" t="s">
        <v>171</v>
      </c>
      <c r="E41" s="1014"/>
      <c r="F41" s="1014"/>
      <c r="G41" s="1012"/>
      <c r="H41" s="1012"/>
    </row>
    <row r="42" spans="1:8">
      <c r="A42" s="1568"/>
      <c r="B42" s="1566" t="s">
        <v>172</v>
      </c>
      <c r="C42" s="1567" t="s">
        <v>173</v>
      </c>
      <c r="D42" s="1013" t="s">
        <v>168</v>
      </c>
      <c r="E42" s="1014"/>
      <c r="F42" s="1014"/>
      <c r="G42" s="1012"/>
      <c r="H42" s="1012"/>
    </row>
    <row r="43" spans="1:8" ht="22.5">
      <c r="A43" s="1568"/>
      <c r="B43" s="1566"/>
      <c r="C43" s="1567"/>
      <c r="D43" s="1013" t="s">
        <v>169</v>
      </c>
      <c r="E43" s="1014"/>
      <c r="F43" s="1014"/>
      <c r="G43" s="1012"/>
      <c r="H43" s="1012"/>
    </row>
    <row r="44" spans="1:8" ht="22.5">
      <c r="A44" s="1568"/>
      <c r="B44" s="1566"/>
      <c r="C44" s="1567"/>
      <c r="D44" s="1013" t="s">
        <v>170</v>
      </c>
      <c r="E44" s="1014"/>
      <c r="F44" s="1014"/>
      <c r="G44" s="1012"/>
      <c r="H44" s="1012"/>
    </row>
    <row r="45" spans="1:8">
      <c r="A45" s="1568"/>
      <c r="B45" s="1566"/>
      <c r="C45" s="1567"/>
      <c r="D45" s="1013" t="s">
        <v>171</v>
      </c>
      <c r="E45" s="1014"/>
      <c r="F45" s="1014"/>
      <c r="G45" s="1012"/>
      <c r="H45" s="1012"/>
    </row>
    <row r="46" spans="1:8">
      <c r="A46" s="1568"/>
      <c r="B46" s="1566" t="s">
        <v>174</v>
      </c>
      <c r="C46" s="1567" t="s">
        <v>167</v>
      </c>
      <c r="D46" s="1013" t="s">
        <v>168</v>
      </c>
      <c r="E46" s="1014"/>
      <c r="F46" s="1014"/>
      <c r="G46" s="1012"/>
      <c r="H46" s="1012"/>
    </row>
    <row r="47" spans="1:8" ht="22.5">
      <c r="A47" s="1568"/>
      <c r="B47" s="1566"/>
      <c r="C47" s="1567"/>
      <c r="D47" s="1013" t="s">
        <v>169</v>
      </c>
      <c r="E47" s="1014"/>
      <c r="F47" s="1014"/>
      <c r="G47" s="1012"/>
      <c r="H47" s="1012"/>
    </row>
    <row r="48" spans="1:8" ht="22.5">
      <c r="A48" s="1568"/>
      <c r="B48" s="1566"/>
      <c r="C48" s="1567"/>
      <c r="D48" s="1013" t="s">
        <v>170</v>
      </c>
      <c r="E48" s="1014"/>
      <c r="F48" s="1014"/>
      <c r="G48" s="1012"/>
      <c r="H48" s="1012"/>
    </row>
    <row r="49" spans="1:8">
      <c r="A49" s="1568"/>
      <c r="B49" s="1566"/>
      <c r="C49" s="1567"/>
      <c r="D49" s="1013" t="s">
        <v>171</v>
      </c>
      <c r="E49" s="1014"/>
      <c r="F49" s="1014"/>
      <c r="G49" s="1012"/>
      <c r="H49" s="1012"/>
    </row>
    <row r="50" spans="1:8">
      <c r="A50" s="1568"/>
      <c r="B50" s="1566" t="s">
        <v>174</v>
      </c>
      <c r="C50" s="1567" t="s">
        <v>173</v>
      </c>
      <c r="D50" s="1013" t="s">
        <v>168</v>
      </c>
      <c r="E50" s="1014"/>
      <c r="F50" s="1014"/>
      <c r="G50" s="1012"/>
      <c r="H50" s="1012"/>
    </row>
    <row r="51" spans="1:8" ht="22.5">
      <c r="A51" s="1568"/>
      <c r="B51" s="1566"/>
      <c r="C51" s="1567"/>
      <c r="D51" s="1013" t="s">
        <v>169</v>
      </c>
      <c r="E51" s="1014"/>
      <c r="F51" s="1014"/>
      <c r="G51" s="1012"/>
      <c r="H51" s="1012"/>
    </row>
    <row r="52" spans="1:8" ht="22.5">
      <c r="A52" s="1568"/>
      <c r="B52" s="1566"/>
      <c r="C52" s="1567"/>
      <c r="D52" s="1013" t="s">
        <v>170</v>
      </c>
      <c r="E52" s="1014"/>
      <c r="F52" s="1014"/>
      <c r="G52" s="1012"/>
      <c r="H52" s="1012"/>
    </row>
    <row r="53" spans="1:8">
      <c r="A53" s="1568"/>
      <c r="B53" s="1566"/>
      <c r="C53" s="1567"/>
      <c r="D53" s="1013" t="s">
        <v>171</v>
      </c>
      <c r="E53" s="1014">
        <v>90</v>
      </c>
      <c r="F53" s="1014">
        <v>4</v>
      </c>
      <c r="G53" s="1012"/>
      <c r="H53" s="1012"/>
    </row>
    <row r="54" spans="1:8">
      <c r="A54" s="1564" t="s">
        <v>1237</v>
      </c>
      <c r="B54" s="1562" t="s">
        <v>166</v>
      </c>
      <c r="C54" s="1563" t="s">
        <v>167</v>
      </c>
      <c r="D54" s="1015" t="s">
        <v>168</v>
      </c>
      <c r="E54" s="1016">
        <v>1</v>
      </c>
      <c r="F54" s="1016"/>
      <c r="G54" s="1017">
        <v>2.1999999999999999E-2</v>
      </c>
      <c r="H54" s="1017"/>
    </row>
    <row r="55" spans="1:8" ht="22.5">
      <c r="A55" s="1564"/>
      <c r="B55" s="1562"/>
      <c r="C55" s="1563"/>
      <c r="D55" s="1015" t="s">
        <v>169</v>
      </c>
      <c r="E55" s="1016">
        <v>1</v>
      </c>
      <c r="F55" s="1016"/>
      <c r="G55" s="1017">
        <v>8.9999999999999993E-3</v>
      </c>
      <c r="H55" s="1017"/>
    </row>
    <row r="56" spans="1:8" ht="22.5">
      <c r="A56" s="1564"/>
      <c r="B56" s="1562"/>
      <c r="C56" s="1563"/>
      <c r="D56" s="1015" t="s">
        <v>170</v>
      </c>
      <c r="E56" s="1016">
        <v>2</v>
      </c>
      <c r="F56" s="1016"/>
      <c r="G56" s="1017">
        <v>0.02</v>
      </c>
      <c r="H56" s="1017"/>
    </row>
    <row r="57" spans="1:8">
      <c r="A57" s="1564"/>
      <c r="B57" s="1562"/>
      <c r="C57" s="1563"/>
      <c r="D57" s="1015" t="s">
        <v>171</v>
      </c>
      <c r="E57" s="1016"/>
      <c r="F57" s="1016"/>
      <c r="G57" s="1017"/>
      <c r="H57" s="1017"/>
    </row>
    <row r="58" spans="1:8">
      <c r="A58" s="1564"/>
      <c r="B58" s="1562" t="s">
        <v>172</v>
      </c>
      <c r="C58" s="1563" t="s">
        <v>173</v>
      </c>
      <c r="D58" s="1015" t="s">
        <v>168</v>
      </c>
      <c r="E58" s="1016"/>
      <c r="F58" s="1016"/>
      <c r="G58" s="1017"/>
      <c r="H58" s="1017"/>
    </row>
    <row r="59" spans="1:8" ht="22.5">
      <c r="A59" s="1564"/>
      <c r="B59" s="1562"/>
      <c r="C59" s="1563"/>
      <c r="D59" s="1015" t="s">
        <v>169</v>
      </c>
      <c r="E59" s="1016"/>
      <c r="F59" s="1016"/>
      <c r="G59" s="1017"/>
      <c r="H59" s="1017"/>
    </row>
    <row r="60" spans="1:8" ht="22.5">
      <c r="A60" s="1564"/>
      <c r="B60" s="1562"/>
      <c r="C60" s="1563"/>
      <c r="D60" s="1015" t="s">
        <v>170</v>
      </c>
      <c r="E60" s="1016"/>
      <c r="F60" s="1016"/>
      <c r="G60" s="1017"/>
      <c r="H60" s="1017"/>
    </row>
    <row r="61" spans="1:8">
      <c r="A61" s="1564"/>
      <c r="B61" s="1562"/>
      <c r="C61" s="1563"/>
      <c r="D61" s="1015" t="s">
        <v>171</v>
      </c>
      <c r="E61" s="1016">
        <v>18</v>
      </c>
      <c r="F61" s="1016"/>
      <c r="G61" s="1017">
        <v>0.06</v>
      </c>
      <c r="H61" s="1017"/>
    </row>
    <row r="62" spans="1:8">
      <c r="A62" s="1564"/>
      <c r="B62" s="1562" t="s">
        <v>174</v>
      </c>
      <c r="C62" s="1563" t="s">
        <v>167</v>
      </c>
      <c r="D62" s="1015" t="s">
        <v>168</v>
      </c>
      <c r="E62" s="1016"/>
      <c r="F62" s="1016"/>
      <c r="G62" s="1017"/>
      <c r="H62" s="1017"/>
    </row>
    <row r="63" spans="1:8" ht="22.5">
      <c r="A63" s="1564"/>
      <c r="B63" s="1562"/>
      <c r="C63" s="1563"/>
      <c r="D63" s="1015" t="s">
        <v>169</v>
      </c>
      <c r="E63" s="1016"/>
      <c r="F63" s="1016"/>
      <c r="G63" s="1017"/>
      <c r="H63" s="1017"/>
    </row>
    <row r="64" spans="1:8" ht="22.5">
      <c r="A64" s="1564"/>
      <c r="B64" s="1562"/>
      <c r="C64" s="1563"/>
      <c r="D64" s="1015" t="s">
        <v>170</v>
      </c>
      <c r="E64" s="1016"/>
      <c r="F64" s="1016"/>
      <c r="G64" s="1017"/>
      <c r="H64" s="1017"/>
    </row>
    <row r="65" spans="1:8">
      <c r="A65" s="1564"/>
      <c r="B65" s="1562"/>
      <c r="C65" s="1563"/>
      <c r="D65" s="1015" t="s">
        <v>171</v>
      </c>
      <c r="E65" s="1016"/>
      <c r="F65" s="1016"/>
      <c r="G65" s="1017"/>
      <c r="H65" s="1017"/>
    </row>
    <row r="66" spans="1:8">
      <c r="A66" s="1564"/>
      <c r="B66" s="1562" t="s">
        <v>174</v>
      </c>
      <c r="C66" s="1563" t="s">
        <v>173</v>
      </c>
      <c r="D66" s="1015" t="s">
        <v>168</v>
      </c>
      <c r="E66" s="1016"/>
      <c r="F66" s="1016"/>
      <c r="G66" s="1017"/>
      <c r="H66" s="1017"/>
    </row>
    <row r="67" spans="1:8" ht="22.5">
      <c r="A67" s="1564"/>
      <c r="B67" s="1562"/>
      <c r="C67" s="1563"/>
      <c r="D67" s="1015" t="s">
        <v>169</v>
      </c>
      <c r="E67" s="1016"/>
      <c r="F67" s="1016"/>
      <c r="G67" s="1017"/>
      <c r="H67" s="1017"/>
    </row>
    <row r="68" spans="1:8" ht="22.5">
      <c r="A68" s="1564"/>
      <c r="B68" s="1562"/>
      <c r="C68" s="1563"/>
      <c r="D68" s="1015" t="s">
        <v>170</v>
      </c>
      <c r="E68" s="1016"/>
      <c r="F68" s="1016"/>
      <c r="G68" s="1017"/>
      <c r="H68" s="1017"/>
    </row>
    <row r="69" spans="1:8">
      <c r="A69" s="1564"/>
      <c r="B69" s="1562"/>
      <c r="C69" s="1563"/>
      <c r="D69" s="1015" t="s">
        <v>171</v>
      </c>
      <c r="E69" s="1016"/>
      <c r="F69" s="1016"/>
      <c r="G69" s="1017"/>
      <c r="H69" s="1017"/>
    </row>
    <row r="70" spans="1:8">
      <c r="A70" s="1568" t="s">
        <v>1238</v>
      </c>
      <c r="B70" s="1566" t="s">
        <v>166</v>
      </c>
      <c r="C70" s="1567" t="s">
        <v>167</v>
      </c>
      <c r="D70" s="1013" t="s">
        <v>168</v>
      </c>
      <c r="E70" s="1014">
        <v>3</v>
      </c>
      <c r="F70" s="1014">
        <v>3</v>
      </c>
      <c r="G70" s="1012"/>
      <c r="H70" s="1012"/>
    </row>
    <row r="71" spans="1:8" ht="22.5">
      <c r="A71" s="1568"/>
      <c r="B71" s="1566"/>
      <c r="C71" s="1567"/>
      <c r="D71" s="1013" t="s">
        <v>169</v>
      </c>
      <c r="E71" s="1014">
        <v>72</v>
      </c>
      <c r="F71" s="1014">
        <v>34</v>
      </c>
      <c r="G71" s="1012"/>
      <c r="H71" s="1012"/>
    </row>
    <row r="72" spans="1:8" ht="22.5">
      <c r="A72" s="1568"/>
      <c r="B72" s="1566"/>
      <c r="C72" s="1567"/>
      <c r="D72" s="1013" t="s">
        <v>170</v>
      </c>
      <c r="E72" s="1014">
        <v>173</v>
      </c>
      <c r="F72" s="1014">
        <v>12</v>
      </c>
      <c r="G72" s="1012"/>
      <c r="H72" s="1012"/>
    </row>
    <row r="73" spans="1:8">
      <c r="A73" s="1568"/>
      <c r="B73" s="1566"/>
      <c r="C73" s="1567"/>
      <c r="D73" s="1013" t="s">
        <v>171</v>
      </c>
      <c r="E73" s="1014">
        <v>451</v>
      </c>
      <c r="F73" s="1014">
        <v>6</v>
      </c>
      <c r="G73" s="1012"/>
      <c r="H73" s="1012"/>
    </row>
    <row r="74" spans="1:8">
      <c r="A74" s="1568"/>
      <c r="B74" s="1566" t="s">
        <v>172</v>
      </c>
      <c r="C74" s="1567" t="s">
        <v>173</v>
      </c>
      <c r="D74" s="1013" t="s">
        <v>168</v>
      </c>
      <c r="E74" s="1014"/>
      <c r="F74" s="1014"/>
      <c r="G74" s="1012"/>
      <c r="H74" s="1012"/>
    </row>
    <row r="75" spans="1:8" ht="22.5">
      <c r="A75" s="1568"/>
      <c r="B75" s="1566"/>
      <c r="C75" s="1567"/>
      <c r="D75" s="1013" t="s">
        <v>169</v>
      </c>
      <c r="E75" s="1014"/>
      <c r="F75" s="1014"/>
      <c r="G75" s="1012"/>
      <c r="H75" s="1012"/>
    </row>
    <row r="76" spans="1:8" ht="22.5">
      <c r="A76" s="1568"/>
      <c r="B76" s="1566"/>
      <c r="C76" s="1567"/>
      <c r="D76" s="1013" t="s">
        <v>170</v>
      </c>
      <c r="E76" s="1014"/>
      <c r="F76" s="1014"/>
      <c r="G76" s="1012"/>
      <c r="H76" s="1012"/>
    </row>
    <row r="77" spans="1:8">
      <c r="A77" s="1568"/>
      <c r="B77" s="1566"/>
      <c r="C77" s="1567"/>
      <c r="D77" s="1013" t="s">
        <v>171</v>
      </c>
      <c r="E77" s="1014"/>
      <c r="F77" s="1014"/>
      <c r="G77" s="1012"/>
      <c r="H77" s="1012"/>
    </row>
    <row r="78" spans="1:8">
      <c r="A78" s="1568"/>
      <c r="B78" s="1566" t="s">
        <v>174</v>
      </c>
      <c r="C78" s="1567" t="s">
        <v>167</v>
      </c>
      <c r="D78" s="1013" t="s">
        <v>168</v>
      </c>
      <c r="E78" s="1014"/>
      <c r="F78" s="1014"/>
      <c r="G78" s="1012"/>
      <c r="H78" s="1012"/>
    </row>
    <row r="79" spans="1:8" ht="22.5">
      <c r="A79" s="1568"/>
      <c r="B79" s="1566"/>
      <c r="C79" s="1567"/>
      <c r="D79" s="1013" t="s">
        <v>169</v>
      </c>
      <c r="E79" s="1014">
        <v>12</v>
      </c>
      <c r="F79" s="1014">
        <v>1</v>
      </c>
      <c r="G79" s="1012"/>
      <c r="H79" s="1012"/>
    </row>
    <row r="80" spans="1:8" ht="22.5">
      <c r="A80" s="1568"/>
      <c r="B80" s="1566"/>
      <c r="C80" s="1567"/>
      <c r="D80" s="1013" t="s">
        <v>170</v>
      </c>
      <c r="E80" s="1014">
        <v>47</v>
      </c>
      <c r="F80" s="1014"/>
      <c r="G80" s="1012"/>
      <c r="H80" s="1012"/>
    </row>
    <row r="81" spans="1:8">
      <c r="A81" s="1568"/>
      <c r="B81" s="1566"/>
      <c r="C81" s="1567"/>
      <c r="D81" s="1013" t="s">
        <v>171</v>
      </c>
      <c r="E81" s="1014">
        <v>67</v>
      </c>
      <c r="F81" s="1014"/>
      <c r="G81" s="1012"/>
      <c r="H81" s="1012"/>
    </row>
    <row r="82" spans="1:8">
      <c r="A82" s="1568"/>
      <c r="B82" s="1566" t="s">
        <v>174</v>
      </c>
      <c r="C82" s="1567" t="s">
        <v>173</v>
      </c>
      <c r="D82" s="1013" t="s">
        <v>168</v>
      </c>
      <c r="E82" s="1014"/>
      <c r="F82" s="1014"/>
      <c r="G82" s="1012"/>
      <c r="H82" s="1012"/>
    </row>
    <row r="83" spans="1:8" ht="22.5">
      <c r="A83" s="1568"/>
      <c r="B83" s="1566"/>
      <c r="C83" s="1567"/>
      <c r="D83" s="1013" t="s">
        <v>169</v>
      </c>
      <c r="E83" s="1014"/>
      <c r="F83" s="1014"/>
      <c r="G83" s="1012"/>
      <c r="H83" s="1012"/>
    </row>
    <row r="84" spans="1:8" ht="22.5">
      <c r="A84" s="1568"/>
      <c r="B84" s="1566"/>
      <c r="C84" s="1567"/>
      <c r="D84" s="1013" t="s">
        <v>170</v>
      </c>
      <c r="E84" s="1014"/>
      <c r="F84" s="1014"/>
      <c r="G84" s="1012"/>
      <c r="H84" s="1012"/>
    </row>
    <row r="85" spans="1:8">
      <c r="A85" s="1568"/>
      <c r="B85" s="1566"/>
      <c r="C85" s="1567"/>
      <c r="D85" s="1013" t="s">
        <v>171</v>
      </c>
      <c r="E85" s="1014"/>
      <c r="F85" s="1014"/>
      <c r="G85" s="1012"/>
      <c r="H85" s="1012"/>
    </row>
    <row r="86" spans="1:8">
      <c r="A86" s="1564" t="s">
        <v>75</v>
      </c>
      <c r="B86" s="1562" t="s">
        <v>835</v>
      </c>
      <c r="C86" s="1569" t="s">
        <v>836</v>
      </c>
      <c r="D86" s="1019" t="s">
        <v>837</v>
      </c>
      <c r="E86" s="1020">
        <v>0</v>
      </c>
      <c r="F86" s="1020">
        <v>1</v>
      </c>
      <c r="G86" s="1021"/>
      <c r="H86" s="1021">
        <v>0.16520000000000001</v>
      </c>
    </row>
    <row r="87" spans="1:8" ht="22.5">
      <c r="A87" s="1564"/>
      <c r="B87" s="1562"/>
      <c r="C87" s="1569"/>
      <c r="D87" s="1019" t="s">
        <v>838</v>
      </c>
      <c r="E87" s="1020">
        <v>4</v>
      </c>
      <c r="F87" s="1020">
        <v>7</v>
      </c>
      <c r="G87" s="1021">
        <v>0.71619999999999995</v>
      </c>
      <c r="H87" s="1021">
        <v>1.0281</v>
      </c>
    </row>
    <row r="88" spans="1:8" ht="22.5">
      <c r="A88" s="1564"/>
      <c r="B88" s="1562"/>
      <c r="C88" s="1569"/>
      <c r="D88" s="1019" t="s">
        <v>839</v>
      </c>
      <c r="E88" s="1020">
        <v>20</v>
      </c>
      <c r="F88" s="1020">
        <v>4</v>
      </c>
      <c r="G88" s="1021">
        <v>2.0272000000000001</v>
      </c>
      <c r="H88" s="1021">
        <v>0.1779</v>
      </c>
    </row>
    <row r="89" spans="1:8">
      <c r="A89" s="1564"/>
      <c r="B89" s="1562"/>
      <c r="C89" s="1569"/>
      <c r="D89" s="1019" t="s">
        <v>840</v>
      </c>
      <c r="E89" s="1020">
        <v>68</v>
      </c>
      <c r="F89" s="1020">
        <v>0</v>
      </c>
      <c r="G89" s="1021">
        <v>2.9371999999999998</v>
      </c>
      <c r="H89" s="1021"/>
    </row>
    <row r="90" spans="1:8">
      <c r="A90" s="1564"/>
      <c r="B90" s="1562" t="s">
        <v>835</v>
      </c>
      <c r="C90" s="1569" t="s">
        <v>841</v>
      </c>
      <c r="D90" s="1019" t="s">
        <v>837</v>
      </c>
      <c r="E90" s="1020">
        <v>0</v>
      </c>
      <c r="F90" s="1020">
        <v>0</v>
      </c>
      <c r="G90" s="1021"/>
      <c r="H90" s="1021"/>
    </row>
    <row r="91" spans="1:8" ht="22.5">
      <c r="A91" s="1564"/>
      <c r="B91" s="1562"/>
      <c r="C91" s="1569"/>
      <c r="D91" s="1019" t="s">
        <v>838</v>
      </c>
      <c r="E91" s="1020">
        <v>0</v>
      </c>
      <c r="F91" s="1020">
        <v>1</v>
      </c>
      <c r="G91" s="1021"/>
      <c r="H91" s="1021">
        <v>0.31940000000000002</v>
      </c>
    </row>
    <row r="92" spans="1:8" ht="22.5">
      <c r="A92" s="1564"/>
      <c r="B92" s="1562"/>
      <c r="C92" s="1569"/>
      <c r="D92" s="1019" t="s">
        <v>839</v>
      </c>
      <c r="E92" s="1020">
        <v>10</v>
      </c>
      <c r="F92" s="1020">
        <v>10</v>
      </c>
      <c r="G92" s="1021">
        <v>0.16869999999999999</v>
      </c>
      <c r="H92" s="1021">
        <v>3.3082500000000001</v>
      </c>
    </row>
    <row r="93" spans="1:8">
      <c r="A93" s="1564"/>
      <c r="B93" s="1562"/>
      <c r="C93" s="1569"/>
      <c r="D93" s="1019" t="s">
        <v>840</v>
      </c>
      <c r="E93" s="1020">
        <v>93</v>
      </c>
      <c r="F93" s="1020">
        <v>0</v>
      </c>
      <c r="G93" s="1021">
        <v>1.2256</v>
      </c>
      <c r="H93" s="1021"/>
    </row>
    <row r="94" spans="1:8">
      <c r="A94" s="1564"/>
      <c r="B94" s="1562" t="s">
        <v>842</v>
      </c>
      <c r="C94" s="1569" t="s">
        <v>836</v>
      </c>
      <c r="D94" s="1019" t="s">
        <v>837</v>
      </c>
      <c r="E94" s="1020">
        <v>1</v>
      </c>
      <c r="F94" s="1020">
        <v>0</v>
      </c>
      <c r="G94" s="1021">
        <v>7.4399999999999994E-2</v>
      </c>
      <c r="H94" s="1021"/>
    </row>
    <row r="95" spans="1:8" ht="22.5">
      <c r="A95" s="1564"/>
      <c r="B95" s="1562"/>
      <c r="C95" s="1569"/>
      <c r="D95" s="1019" t="s">
        <v>838</v>
      </c>
      <c r="E95" s="1020">
        <v>2</v>
      </c>
      <c r="F95" s="1020">
        <v>0</v>
      </c>
      <c r="G95" s="1021">
        <v>0.1008</v>
      </c>
      <c r="H95" s="1021"/>
    </row>
    <row r="96" spans="1:8" ht="22.5">
      <c r="A96" s="1564"/>
      <c r="B96" s="1562"/>
      <c r="C96" s="1569"/>
      <c r="D96" s="1019" t="s">
        <v>839</v>
      </c>
      <c r="E96" s="1020">
        <v>7</v>
      </c>
      <c r="F96" s="1020">
        <v>0</v>
      </c>
      <c r="G96" s="1021">
        <v>0.48609999999999998</v>
      </c>
      <c r="H96" s="1021"/>
    </row>
    <row r="97" spans="1:8">
      <c r="A97" s="1564"/>
      <c r="B97" s="1562"/>
      <c r="C97" s="1569"/>
      <c r="D97" s="1019" t="s">
        <v>840</v>
      </c>
      <c r="E97" s="1020">
        <v>13</v>
      </c>
      <c r="F97" s="1020">
        <v>0</v>
      </c>
      <c r="G97" s="1021">
        <v>0.50019999999999998</v>
      </c>
      <c r="H97" s="1021"/>
    </row>
    <row r="98" spans="1:8">
      <c r="A98" s="1564"/>
      <c r="B98" s="1562" t="s">
        <v>842</v>
      </c>
      <c r="C98" s="1569" t="s">
        <v>841</v>
      </c>
      <c r="D98" s="1019" t="s">
        <v>837</v>
      </c>
      <c r="E98" s="1020">
        <v>0</v>
      </c>
      <c r="F98" s="1020">
        <v>0</v>
      </c>
      <c r="G98" s="1018"/>
      <c r="H98" s="1018"/>
    </row>
    <row r="99" spans="1:8" ht="22.5">
      <c r="A99" s="1564"/>
      <c r="B99" s="1562"/>
      <c r="C99" s="1569"/>
      <c r="D99" s="1019" t="s">
        <v>838</v>
      </c>
      <c r="E99" s="1020">
        <v>0</v>
      </c>
      <c r="F99" s="1020">
        <v>0</v>
      </c>
      <c r="G99" s="1018"/>
      <c r="H99" s="1018"/>
    </row>
    <row r="100" spans="1:8" ht="22.5">
      <c r="A100" s="1564"/>
      <c r="B100" s="1562"/>
      <c r="C100" s="1569"/>
      <c r="D100" s="1019" t="s">
        <v>839</v>
      </c>
      <c r="E100" s="1020">
        <v>0</v>
      </c>
      <c r="F100" s="1020">
        <v>0</v>
      </c>
      <c r="G100" s="1018"/>
      <c r="H100" s="1018"/>
    </row>
    <row r="101" spans="1:8">
      <c r="A101" s="1564"/>
      <c r="B101" s="1562"/>
      <c r="C101" s="1569"/>
      <c r="D101" s="1019" t="s">
        <v>840</v>
      </c>
      <c r="E101" s="1020">
        <v>12</v>
      </c>
      <c r="F101" s="1020">
        <v>0</v>
      </c>
      <c r="G101" s="1021">
        <v>0.11219999999999999</v>
      </c>
      <c r="H101" s="1018"/>
    </row>
    <row r="102" spans="1:8">
      <c r="A102" s="1568" t="s">
        <v>136</v>
      </c>
      <c r="B102" s="1566" t="s">
        <v>835</v>
      </c>
      <c r="C102" s="1570" t="s">
        <v>836</v>
      </c>
      <c r="D102" s="1022" t="s">
        <v>837</v>
      </c>
      <c r="E102" s="1023"/>
      <c r="F102" s="1023"/>
      <c r="G102" s="1024"/>
      <c r="H102" s="1024"/>
    </row>
    <row r="103" spans="1:8" ht="22.5">
      <c r="A103" s="1568"/>
      <c r="B103" s="1566"/>
      <c r="C103" s="1570"/>
      <c r="D103" s="1022" t="s">
        <v>838</v>
      </c>
      <c r="E103" s="1023"/>
      <c r="F103" s="1023"/>
      <c r="G103" s="1024"/>
      <c r="H103" s="1024"/>
    </row>
    <row r="104" spans="1:8" ht="22.5">
      <c r="A104" s="1568"/>
      <c r="B104" s="1566"/>
      <c r="C104" s="1570"/>
      <c r="D104" s="1022" t="s">
        <v>839</v>
      </c>
      <c r="E104" s="1023"/>
      <c r="F104" s="1023"/>
      <c r="G104" s="1024"/>
      <c r="H104" s="1024"/>
    </row>
    <row r="105" spans="1:8">
      <c r="A105" s="1568"/>
      <c r="B105" s="1566"/>
      <c r="C105" s="1570"/>
      <c r="D105" s="1022" t="s">
        <v>840</v>
      </c>
      <c r="E105" s="1023"/>
      <c r="F105" s="1023"/>
      <c r="G105" s="1024"/>
      <c r="H105" s="1024"/>
    </row>
    <row r="106" spans="1:8">
      <c r="A106" s="1568"/>
      <c r="B106" s="1566" t="s">
        <v>835</v>
      </c>
      <c r="C106" s="1570" t="s">
        <v>841</v>
      </c>
      <c r="D106" s="1022" t="s">
        <v>837</v>
      </c>
      <c r="E106" s="1023"/>
      <c r="F106" s="1023"/>
      <c r="G106" s="1024"/>
      <c r="H106" s="1024"/>
    </row>
    <row r="107" spans="1:8" ht="22.5">
      <c r="A107" s="1568"/>
      <c r="B107" s="1566"/>
      <c r="C107" s="1570"/>
      <c r="D107" s="1022" t="s">
        <v>838</v>
      </c>
      <c r="E107" s="1023"/>
      <c r="F107" s="1023"/>
      <c r="G107" s="1024"/>
      <c r="H107" s="1024"/>
    </row>
    <row r="108" spans="1:8" ht="22.5">
      <c r="A108" s="1568"/>
      <c r="B108" s="1566"/>
      <c r="C108" s="1570"/>
      <c r="D108" s="1022" t="s">
        <v>839</v>
      </c>
      <c r="E108" s="1023"/>
      <c r="F108" s="1023"/>
      <c r="G108" s="1024"/>
      <c r="H108" s="1024"/>
    </row>
    <row r="109" spans="1:8">
      <c r="A109" s="1568"/>
      <c r="B109" s="1566"/>
      <c r="C109" s="1570"/>
      <c r="D109" s="1022" t="s">
        <v>840</v>
      </c>
      <c r="E109" s="1023"/>
      <c r="F109" s="1023"/>
      <c r="G109" s="1024"/>
      <c r="H109" s="1024"/>
    </row>
    <row r="110" spans="1:8">
      <c r="A110" s="1568"/>
      <c r="B110" s="1566" t="s">
        <v>842</v>
      </c>
      <c r="C110" s="1570" t="s">
        <v>836</v>
      </c>
      <c r="D110" s="1022" t="s">
        <v>837</v>
      </c>
      <c r="E110" s="1023"/>
      <c r="F110" s="1023"/>
      <c r="G110" s="1024"/>
      <c r="H110" s="1024"/>
    </row>
    <row r="111" spans="1:8" ht="22.5">
      <c r="A111" s="1568"/>
      <c r="B111" s="1566"/>
      <c r="C111" s="1570"/>
      <c r="D111" s="1022" t="s">
        <v>838</v>
      </c>
      <c r="E111" s="1023"/>
      <c r="F111" s="1023"/>
      <c r="G111" s="1024"/>
      <c r="H111" s="1024"/>
    </row>
    <row r="112" spans="1:8" ht="22.5">
      <c r="A112" s="1568"/>
      <c r="B112" s="1566"/>
      <c r="C112" s="1570"/>
      <c r="D112" s="1022" t="s">
        <v>839</v>
      </c>
      <c r="E112" s="1023">
        <v>1</v>
      </c>
      <c r="F112" s="1023">
        <v>0</v>
      </c>
      <c r="G112" s="1025">
        <v>5.4993408000000001E-2</v>
      </c>
      <c r="H112" s="1024"/>
    </row>
    <row r="113" spans="1:8">
      <c r="A113" s="1568"/>
      <c r="B113" s="1566"/>
      <c r="C113" s="1570"/>
      <c r="D113" s="1022" t="s">
        <v>840</v>
      </c>
      <c r="E113" s="1023"/>
      <c r="F113" s="1023"/>
      <c r="G113" s="1024"/>
      <c r="H113" s="1024"/>
    </row>
    <row r="114" spans="1:8">
      <c r="A114" s="1568"/>
      <c r="B114" s="1566" t="s">
        <v>842</v>
      </c>
      <c r="C114" s="1570" t="s">
        <v>841</v>
      </c>
      <c r="D114" s="1022" t="s">
        <v>837</v>
      </c>
      <c r="E114" s="1023"/>
      <c r="F114" s="1023"/>
      <c r="G114" s="1024"/>
      <c r="H114" s="1024"/>
    </row>
    <row r="115" spans="1:8" ht="22.5">
      <c r="A115" s="1568"/>
      <c r="B115" s="1566"/>
      <c r="C115" s="1570"/>
      <c r="D115" s="1022" t="s">
        <v>838</v>
      </c>
      <c r="E115" s="1023"/>
      <c r="F115" s="1023"/>
      <c r="G115" s="1024"/>
      <c r="H115" s="1024"/>
    </row>
    <row r="116" spans="1:8" ht="22.5">
      <c r="A116" s="1568"/>
      <c r="B116" s="1566"/>
      <c r="C116" s="1570"/>
      <c r="D116" s="1022" t="s">
        <v>839</v>
      </c>
      <c r="E116" s="1023"/>
      <c r="F116" s="1023"/>
      <c r="G116" s="1024"/>
      <c r="H116" s="1024"/>
    </row>
    <row r="117" spans="1:8">
      <c r="A117" s="1568"/>
      <c r="B117" s="1566"/>
      <c r="C117" s="1570"/>
      <c r="D117" s="1022" t="s">
        <v>840</v>
      </c>
      <c r="E117" s="1023"/>
      <c r="F117" s="1023"/>
      <c r="G117" s="1024"/>
      <c r="H117" s="1024"/>
    </row>
    <row r="118" spans="1:8" ht="23.65" customHeight="1">
      <c r="A118" s="1564" t="s">
        <v>23</v>
      </c>
      <c r="B118" s="1562" t="s">
        <v>166</v>
      </c>
      <c r="C118" s="1569" t="s">
        <v>167</v>
      </c>
      <c r="D118" s="1015" t="s">
        <v>168</v>
      </c>
      <c r="E118" s="1026">
        <v>25</v>
      </c>
      <c r="F118" s="1026">
        <v>4</v>
      </c>
      <c r="G118" s="1021">
        <f>0.004058307*1000</f>
        <v>4.0583070000000001</v>
      </c>
      <c r="H118" s="1021">
        <f>1308682/1000000</f>
        <v>1.3086819999999999</v>
      </c>
    </row>
    <row r="119" spans="1:8" ht="22.5">
      <c r="A119" s="1564"/>
      <c r="B119" s="1562"/>
      <c r="C119" s="1569"/>
      <c r="D119" s="1027" t="s">
        <v>389</v>
      </c>
      <c r="E119" s="1026">
        <v>68</v>
      </c>
      <c r="F119" s="1026"/>
      <c r="G119" s="1021">
        <f>0.004447206*1000</f>
        <v>4.4472060000000004</v>
      </c>
      <c r="H119" s="1021"/>
    </row>
    <row r="120" spans="1:8" ht="22.5">
      <c r="A120" s="1564"/>
      <c r="B120" s="1562"/>
      <c r="C120" s="1569"/>
      <c r="D120" s="1015" t="s">
        <v>390</v>
      </c>
      <c r="E120" s="1026">
        <v>71</v>
      </c>
      <c r="F120" s="1026"/>
      <c r="G120" s="1021">
        <f>0.003356744*1000</f>
        <v>3.356744</v>
      </c>
      <c r="H120" s="1021"/>
    </row>
    <row r="121" spans="1:8">
      <c r="A121" s="1564"/>
      <c r="B121" s="1562"/>
      <c r="C121" s="1569"/>
      <c r="D121" s="1015" t="s">
        <v>391</v>
      </c>
      <c r="E121" s="1026">
        <v>7</v>
      </c>
      <c r="F121" s="1026"/>
      <c r="G121" s="1021">
        <f>0.000105911*1000</f>
        <v>0.10591099999999999</v>
      </c>
      <c r="H121" s="1021"/>
    </row>
    <row r="122" spans="1:8">
      <c r="A122" s="1564"/>
      <c r="B122" s="1562" t="s">
        <v>172</v>
      </c>
      <c r="C122" s="1569" t="s">
        <v>392</v>
      </c>
      <c r="D122" s="1015" t="s">
        <v>168</v>
      </c>
      <c r="E122" s="1026"/>
      <c r="F122" s="1026"/>
      <c r="G122" s="1021"/>
      <c r="H122" s="1021"/>
    </row>
    <row r="123" spans="1:8" ht="22.5">
      <c r="A123" s="1564"/>
      <c r="B123" s="1562"/>
      <c r="C123" s="1569"/>
      <c r="D123" s="1015" t="s">
        <v>389</v>
      </c>
      <c r="E123" s="1026"/>
      <c r="F123" s="1026"/>
      <c r="G123" s="1021"/>
      <c r="H123" s="1021"/>
    </row>
    <row r="124" spans="1:8" ht="22.5">
      <c r="A124" s="1564"/>
      <c r="B124" s="1562"/>
      <c r="C124" s="1569"/>
      <c r="D124" s="1015" t="s">
        <v>390</v>
      </c>
      <c r="E124" s="1026"/>
      <c r="F124" s="1026"/>
      <c r="G124" s="1021"/>
      <c r="H124" s="1021"/>
    </row>
    <row r="125" spans="1:8">
      <c r="A125" s="1564"/>
      <c r="B125" s="1562"/>
      <c r="C125" s="1569"/>
      <c r="D125" s="1015" t="s">
        <v>391</v>
      </c>
      <c r="E125" s="1026"/>
      <c r="F125" s="1026"/>
      <c r="G125" s="1021"/>
      <c r="H125" s="1021"/>
    </row>
    <row r="126" spans="1:8">
      <c r="A126" s="1564"/>
      <c r="B126" s="1562" t="s">
        <v>174</v>
      </c>
      <c r="C126" s="1569" t="s">
        <v>167</v>
      </c>
      <c r="D126" s="1015" t="s">
        <v>168</v>
      </c>
      <c r="E126" s="1026">
        <v>6</v>
      </c>
      <c r="F126" s="1026">
        <v>1</v>
      </c>
      <c r="G126" s="1021">
        <f>901417/1000000</f>
        <v>0.90141700000000002</v>
      </c>
      <c r="H126" s="1021">
        <f>143571/1000000</f>
        <v>0.143571</v>
      </c>
    </row>
    <row r="127" spans="1:8" ht="22.5">
      <c r="A127" s="1564"/>
      <c r="B127" s="1562"/>
      <c r="C127" s="1569"/>
      <c r="D127" s="1015" t="s">
        <v>389</v>
      </c>
      <c r="E127" s="1026">
        <v>24</v>
      </c>
      <c r="F127" s="1026"/>
      <c r="G127" s="1021">
        <f>1378255/1000000</f>
        <v>1.378255</v>
      </c>
      <c r="H127" s="1021"/>
    </row>
    <row r="128" spans="1:8" ht="22.5">
      <c r="A128" s="1564"/>
      <c r="B128" s="1562"/>
      <c r="C128" s="1569"/>
      <c r="D128" s="1015" t="s">
        <v>390</v>
      </c>
      <c r="E128" s="1026">
        <v>17</v>
      </c>
      <c r="F128" s="1026"/>
      <c r="G128" s="1021">
        <f>492949/1000000</f>
        <v>0.49294900000000003</v>
      </c>
      <c r="H128" s="1021"/>
    </row>
    <row r="129" spans="1:8">
      <c r="A129" s="1564"/>
      <c r="B129" s="1562"/>
      <c r="C129" s="1569"/>
      <c r="D129" s="1015" t="s">
        <v>391</v>
      </c>
      <c r="E129" s="1026">
        <v>2</v>
      </c>
      <c r="F129" s="1026"/>
      <c r="G129" s="1021">
        <f>32593/1000000</f>
        <v>3.2592999999999997E-2</v>
      </c>
      <c r="H129" s="1021"/>
    </row>
    <row r="130" spans="1:8">
      <c r="A130" s="1564"/>
      <c r="B130" s="1562" t="s">
        <v>174</v>
      </c>
      <c r="C130" s="1569" t="s">
        <v>392</v>
      </c>
      <c r="D130" s="1015" t="s">
        <v>168</v>
      </c>
      <c r="E130" s="1026"/>
      <c r="F130" s="1026"/>
      <c r="G130" s="1021"/>
      <c r="H130" s="1021"/>
    </row>
    <row r="131" spans="1:8" ht="22.5">
      <c r="A131" s="1564"/>
      <c r="B131" s="1562"/>
      <c r="C131" s="1569"/>
      <c r="D131" s="1015" t="s">
        <v>389</v>
      </c>
      <c r="E131" s="1026"/>
      <c r="F131" s="1026"/>
      <c r="G131" s="1021"/>
      <c r="H131" s="1021"/>
    </row>
    <row r="132" spans="1:8" ht="22.5">
      <c r="A132" s="1564"/>
      <c r="B132" s="1562"/>
      <c r="C132" s="1569"/>
      <c r="D132" s="1015" t="s">
        <v>390</v>
      </c>
      <c r="E132" s="1026"/>
      <c r="F132" s="1026"/>
      <c r="G132" s="1021"/>
      <c r="H132" s="1021"/>
    </row>
    <row r="133" spans="1:8">
      <c r="A133" s="1564"/>
      <c r="B133" s="1562"/>
      <c r="C133" s="1569"/>
      <c r="D133" s="1015" t="s">
        <v>391</v>
      </c>
      <c r="E133" s="1026"/>
      <c r="F133" s="1026"/>
      <c r="G133" s="1021"/>
      <c r="H133" s="1021"/>
    </row>
    <row r="134" spans="1:8">
      <c r="A134" s="1568" t="s">
        <v>18</v>
      </c>
      <c r="B134" s="1566" t="s">
        <v>166</v>
      </c>
      <c r="C134" s="1570" t="s">
        <v>167</v>
      </c>
      <c r="D134" s="1013" t="s">
        <v>168</v>
      </c>
      <c r="E134" s="1011">
        <v>19</v>
      </c>
      <c r="F134" s="1011"/>
      <c r="G134" s="1028">
        <f>1171380/1000000</f>
        <v>1.1713800000000001</v>
      </c>
      <c r="H134" s="1028"/>
    </row>
    <row r="135" spans="1:8" ht="22.5">
      <c r="A135" s="1568"/>
      <c r="B135" s="1566"/>
      <c r="C135" s="1570"/>
      <c r="D135" s="1029" t="s">
        <v>389</v>
      </c>
      <c r="E135" s="1011">
        <v>21</v>
      </c>
      <c r="F135" s="1011"/>
      <c r="G135" s="1028">
        <f>426690/1000000</f>
        <v>0.42669000000000001</v>
      </c>
      <c r="H135" s="1028"/>
    </row>
    <row r="136" spans="1:8" ht="22.5">
      <c r="A136" s="1568"/>
      <c r="B136" s="1566"/>
      <c r="C136" s="1570"/>
      <c r="D136" s="1013" t="s">
        <v>390</v>
      </c>
      <c r="E136" s="1011">
        <v>50</v>
      </c>
      <c r="F136" s="1011"/>
      <c r="G136" s="1028">
        <f>623243/1000000</f>
        <v>0.62324299999999999</v>
      </c>
      <c r="H136" s="1028"/>
    </row>
    <row r="137" spans="1:8">
      <c r="A137" s="1568"/>
      <c r="B137" s="1566"/>
      <c r="C137" s="1570"/>
      <c r="D137" s="1013" t="s">
        <v>391</v>
      </c>
      <c r="E137" s="1011">
        <v>1</v>
      </c>
      <c r="F137" s="1011"/>
      <c r="G137" s="1028">
        <f>7988/1000000</f>
        <v>7.9880000000000003E-3</v>
      </c>
      <c r="H137" s="1028"/>
    </row>
    <row r="138" spans="1:8">
      <c r="A138" s="1568"/>
      <c r="B138" s="1566" t="s">
        <v>172</v>
      </c>
      <c r="C138" s="1570" t="s">
        <v>392</v>
      </c>
      <c r="D138" s="1013" t="s">
        <v>168</v>
      </c>
      <c r="E138" s="1011"/>
      <c r="F138" s="1011">
        <v>8</v>
      </c>
      <c r="G138" s="1028"/>
      <c r="H138" s="1028">
        <f>1428812/1000000</f>
        <v>1.428812</v>
      </c>
    </row>
    <row r="139" spans="1:8" ht="22.5">
      <c r="A139" s="1568"/>
      <c r="B139" s="1566"/>
      <c r="C139" s="1570"/>
      <c r="D139" s="1013" t="s">
        <v>389</v>
      </c>
      <c r="E139" s="1011"/>
      <c r="F139" s="1011"/>
      <c r="G139" s="1028"/>
      <c r="H139" s="1028"/>
    </row>
    <row r="140" spans="1:8" ht="22.5">
      <c r="A140" s="1568"/>
      <c r="B140" s="1566"/>
      <c r="C140" s="1570"/>
      <c r="D140" s="1013" t="s">
        <v>390</v>
      </c>
      <c r="E140" s="1011"/>
      <c r="F140" s="1011"/>
      <c r="G140" s="1028"/>
      <c r="H140" s="1028"/>
    </row>
    <row r="141" spans="1:8">
      <c r="A141" s="1568"/>
      <c r="B141" s="1566"/>
      <c r="C141" s="1570"/>
      <c r="D141" s="1013" t="s">
        <v>391</v>
      </c>
      <c r="E141" s="1011"/>
      <c r="F141" s="1011"/>
      <c r="G141" s="1028"/>
      <c r="H141" s="1028"/>
    </row>
    <row r="142" spans="1:8">
      <c r="A142" s="1568"/>
      <c r="B142" s="1566" t="s">
        <v>174</v>
      </c>
      <c r="C142" s="1570" t="s">
        <v>167</v>
      </c>
      <c r="D142" s="1013" t="s">
        <v>168</v>
      </c>
      <c r="E142" s="1011">
        <v>14</v>
      </c>
      <c r="F142" s="1011"/>
      <c r="G142" s="1028">
        <f>699271/1000000</f>
        <v>0.69927099999999998</v>
      </c>
      <c r="H142" s="1028"/>
    </row>
    <row r="143" spans="1:8" ht="22.5">
      <c r="A143" s="1568"/>
      <c r="B143" s="1566"/>
      <c r="C143" s="1570"/>
      <c r="D143" s="1013" t="s">
        <v>389</v>
      </c>
      <c r="E143" s="1011">
        <v>6</v>
      </c>
      <c r="F143" s="1011"/>
      <c r="G143" s="1028">
        <f>150215/1000000</f>
        <v>0.15021499999999999</v>
      </c>
      <c r="H143" s="1028"/>
    </row>
    <row r="144" spans="1:8" ht="22.5">
      <c r="A144" s="1568"/>
      <c r="B144" s="1566"/>
      <c r="C144" s="1570"/>
      <c r="D144" s="1013" t="s">
        <v>390</v>
      </c>
      <c r="E144" s="1011">
        <v>12</v>
      </c>
      <c r="F144" s="1011"/>
      <c r="G144" s="1028">
        <f>105112/1000000</f>
        <v>0.105112</v>
      </c>
      <c r="H144" s="1028"/>
    </row>
    <row r="145" spans="1:8">
      <c r="A145" s="1568"/>
      <c r="B145" s="1566"/>
      <c r="C145" s="1570"/>
      <c r="D145" s="1013" t="s">
        <v>391</v>
      </c>
      <c r="E145" s="1011">
        <v>3</v>
      </c>
      <c r="F145" s="1011"/>
      <c r="G145" s="1028">
        <f>21352/1000000</f>
        <v>2.1351999999999999E-2</v>
      </c>
      <c r="H145" s="1028"/>
    </row>
    <row r="146" spans="1:8">
      <c r="A146" s="1568"/>
      <c r="B146" s="1566" t="s">
        <v>174</v>
      </c>
      <c r="C146" s="1570" t="s">
        <v>392</v>
      </c>
      <c r="D146" s="1013" t="s">
        <v>168</v>
      </c>
      <c r="E146" s="1011"/>
      <c r="F146" s="1011">
        <v>3</v>
      </c>
      <c r="G146" s="1028"/>
      <c r="H146" s="1028">
        <f>218952/1000000</f>
        <v>0.21895200000000001</v>
      </c>
    </row>
    <row r="147" spans="1:8" ht="22.5">
      <c r="A147" s="1568"/>
      <c r="B147" s="1566"/>
      <c r="C147" s="1570"/>
      <c r="D147" s="1013" t="s">
        <v>389</v>
      </c>
      <c r="E147" s="1011"/>
      <c r="F147" s="1011"/>
      <c r="G147" s="1028"/>
      <c r="H147" s="1028"/>
    </row>
    <row r="148" spans="1:8" ht="22.5">
      <c r="A148" s="1568"/>
      <c r="B148" s="1566"/>
      <c r="C148" s="1570"/>
      <c r="D148" s="1013" t="s">
        <v>390</v>
      </c>
      <c r="E148" s="1011"/>
      <c r="F148" s="1011"/>
      <c r="G148" s="1028"/>
      <c r="H148" s="1028"/>
    </row>
    <row r="149" spans="1:8">
      <c r="A149" s="1568"/>
      <c r="B149" s="1566"/>
      <c r="C149" s="1570"/>
      <c r="D149" s="1013" t="s">
        <v>391</v>
      </c>
      <c r="E149" s="1011"/>
      <c r="F149" s="1011"/>
      <c r="G149" s="1028"/>
      <c r="H149" s="1028"/>
    </row>
    <row r="150" spans="1:8">
      <c r="A150" s="1564" t="s">
        <v>175</v>
      </c>
      <c r="B150" s="1562" t="s">
        <v>835</v>
      </c>
      <c r="C150" s="1569" t="s">
        <v>836</v>
      </c>
      <c r="D150" s="1019" t="s">
        <v>837</v>
      </c>
      <c r="E150" s="1026"/>
      <c r="F150" s="1026"/>
      <c r="G150" s="1018"/>
      <c r="H150" s="1018"/>
    </row>
    <row r="151" spans="1:8" ht="22.5">
      <c r="A151" s="1564"/>
      <c r="B151" s="1562"/>
      <c r="C151" s="1569"/>
      <c r="D151" s="1019" t="s">
        <v>838</v>
      </c>
      <c r="E151" s="1026">
        <v>1</v>
      </c>
      <c r="F151" s="1026"/>
      <c r="G151" s="1030">
        <v>2.4338430000000001E-2</v>
      </c>
      <c r="H151" s="1018"/>
    </row>
    <row r="152" spans="1:8" ht="22.5">
      <c r="A152" s="1564"/>
      <c r="B152" s="1562"/>
      <c r="C152" s="1569"/>
      <c r="D152" s="1019" t="s">
        <v>839</v>
      </c>
      <c r="E152" s="1026"/>
      <c r="F152" s="1026"/>
      <c r="G152" s="1030"/>
      <c r="H152" s="1018"/>
    </row>
    <row r="153" spans="1:8">
      <c r="A153" s="1564"/>
      <c r="B153" s="1562"/>
      <c r="C153" s="1569"/>
      <c r="D153" s="1019" t="s">
        <v>840</v>
      </c>
      <c r="E153" s="1026"/>
      <c r="F153" s="1026"/>
      <c r="G153" s="1030"/>
      <c r="H153" s="1018"/>
    </row>
    <row r="154" spans="1:8">
      <c r="A154" s="1564"/>
      <c r="B154" s="1562" t="s">
        <v>835</v>
      </c>
      <c r="C154" s="1569" t="s">
        <v>841</v>
      </c>
      <c r="D154" s="1019" t="s">
        <v>837</v>
      </c>
      <c r="E154" s="1026">
        <v>1</v>
      </c>
      <c r="F154" s="1026"/>
      <c r="G154" s="1030">
        <v>4.8590835999999998E-2</v>
      </c>
      <c r="H154" s="1018"/>
    </row>
    <row r="155" spans="1:8" ht="22.5">
      <c r="A155" s="1564"/>
      <c r="B155" s="1562"/>
      <c r="C155" s="1569"/>
      <c r="D155" s="1019" t="s">
        <v>838</v>
      </c>
      <c r="E155" s="1026"/>
      <c r="F155" s="1026"/>
      <c r="G155" s="1030"/>
      <c r="H155" s="1018"/>
    </row>
    <row r="156" spans="1:8" ht="22.5">
      <c r="A156" s="1564"/>
      <c r="B156" s="1562"/>
      <c r="C156" s="1569"/>
      <c r="D156" s="1019" t="s">
        <v>839</v>
      </c>
      <c r="E156" s="1026"/>
      <c r="F156" s="1026"/>
      <c r="G156" s="1030"/>
      <c r="H156" s="1018"/>
    </row>
    <row r="157" spans="1:8">
      <c r="A157" s="1564"/>
      <c r="B157" s="1562"/>
      <c r="C157" s="1569"/>
      <c r="D157" s="1019" t="s">
        <v>840</v>
      </c>
      <c r="E157" s="1026">
        <v>4</v>
      </c>
      <c r="F157" s="1026"/>
      <c r="G157" s="1030">
        <v>1.8870403000000001E-2</v>
      </c>
      <c r="H157" s="1018"/>
    </row>
    <row r="158" spans="1:8">
      <c r="A158" s="1564"/>
      <c r="B158" s="1562" t="s">
        <v>842</v>
      </c>
      <c r="C158" s="1569" t="s">
        <v>836</v>
      </c>
      <c r="D158" s="1019" t="s">
        <v>837</v>
      </c>
      <c r="E158" s="1026">
        <v>1</v>
      </c>
      <c r="F158" s="1026"/>
      <c r="G158" s="1030">
        <v>5.7693464999999999E-2</v>
      </c>
      <c r="H158" s="1018"/>
    </row>
    <row r="159" spans="1:8" ht="22.5">
      <c r="A159" s="1564"/>
      <c r="B159" s="1562"/>
      <c r="C159" s="1569"/>
      <c r="D159" s="1019" t="s">
        <v>838</v>
      </c>
      <c r="E159" s="1026"/>
      <c r="F159" s="1026"/>
      <c r="G159" s="1030"/>
      <c r="H159" s="1018"/>
    </row>
    <row r="160" spans="1:8" ht="22.5">
      <c r="A160" s="1564"/>
      <c r="B160" s="1562"/>
      <c r="C160" s="1569"/>
      <c r="D160" s="1019" t="s">
        <v>839</v>
      </c>
      <c r="E160" s="1026"/>
      <c r="F160" s="1026"/>
      <c r="G160" s="1030"/>
      <c r="H160" s="1018"/>
    </row>
    <row r="161" spans="1:8">
      <c r="A161" s="1564"/>
      <c r="B161" s="1562"/>
      <c r="C161" s="1569"/>
      <c r="D161" s="1019" t="s">
        <v>840</v>
      </c>
      <c r="E161" s="1026"/>
      <c r="F161" s="1026"/>
      <c r="G161" s="1030"/>
      <c r="H161" s="1018"/>
    </row>
    <row r="162" spans="1:8">
      <c r="A162" s="1564"/>
      <c r="B162" s="1562" t="s">
        <v>842</v>
      </c>
      <c r="C162" s="1569" t="s">
        <v>841</v>
      </c>
      <c r="D162" s="1019" t="s">
        <v>837</v>
      </c>
      <c r="E162" s="1026"/>
      <c r="F162" s="1026"/>
      <c r="G162" s="1030"/>
      <c r="H162" s="1018"/>
    </row>
    <row r="163" spans="1:8" ht="22.5">
      <c r="A163" s="1564"/>
      <c r="B163" s="1562"/>
      <c r="C163" s="1569"/>
      <c r="D163" s="1019" t="s">
        <v>838</v>
      </c>
      <c r="E163" s="1026"/>
      <c r="F163" s="1026"/>
      <c r="G163" s="1030"/>
      <c r="H163" s="1018"/>
    </row>
    <row r="164" spans="1:8" ht="22.5">
      <c r="A164" s="1564"/>
      <c r="B164" s="1562"/>
      <c r="C164" s="1569"/>
      <c r="D164" s="1019" t="s">
        <v>839</v>
      </c>
      <c r="E164" s="1026"/>
      <c r="F164" s="1026"/>
      <c r="G164" s="1030"/>
      <c r="H164" s="1018"/>
    </row>
    <row r="165" spans="1:8">
      <c r="A165" s="1564"/>
      <c r="B165" s="1562"/>
      <c r="C165" s="1569"/>
      <c r="D165" s="1019" t="s">
        <v>840</v>
      </c>
      <c r="E165" s="1026">
        <v>1</v>
      </c>
      <c r="F165" s="1026"/>
      <c r="G165" s="1030">
        <v>5.6272099999999997E-3</v>
      </c>
      <c r="H165" s="1018"/>
    </row>
    <row r="166" spans="1:8">
      <c r="A166" s="1568" t="s">
        <v>1239</v>
      </c>
      <c r="B166" s="1566" t="s">
        <v>166</v>
      </c>
      <c r="C166" s="1570" t="s">
        <v>167</v>
      </c>
      <c r="D166" s="1013" t="s">
        <v>168</v>
      </c>
      <c r="E166" s="1011">
        <v>1</v>
      </c>
      <c r="F166" s="1011">
        <v>1</v>
      </c>
      <c r="G166" s="1028">
        <f>21806474/1000000000</f>
        <v>2.1806473999999999E-2</v>
      </c>
      <c r="H166" s="1028">
        <f>366900340/1000000000</f>
        <v>0.36690033999999999</v>
      </c>
    </row>
    <row r="167" spans="1:8" ht="22.5">
      <c r="A167" s="1568"/>
      <c r="B167" s="1566"/>
      <c r="C167" s="1570"/>
      <c r="D167" s="1029" t="s">
        <v>389</v>
      </c>
      <c r="E167" s="1011">
        <v>1</v>
      </c>
      <c r="F167" s="1011"/>
      <c r="G167" s="1028">
        <f>12837827/1000000000</f>
        <v>1.2837827E-2</v>
      </c>
      <c r="H167" s="1028"/>
    </row>
    <row r="168" spans="1:8" ht="22.5">
      <c r="A168" s="1568"/>
      <c r="B168" s="1566"/>
      <c r="C168" s="1570"/>
      <c r="D168" s="1013" t="s">
        <v>390</v>
      </c>
      <c r="E168" s="1011">
        <v>3</v>
      </c>
      <c r="F168" s="1011"/>
      <c r="G168" s="1028">
        <f>36231981/1000000000</f>
        <v>3.6231981000000003E-2</v>
      </c>
      <c r="H168" s="1028"/>
    </row>
    <row r="169" spans="1:8">
      <c r="A169" s="1568"/>
      <c r="B169" s="1566"/>
      <c r="C169" s="1570"/>
      <c r="D169" s="1013" t="s">
        <v>391</v>
      </c>
      <c r="E169" s="1011"/>
      <c r="F169" s="1011"/>
      <c r="G169" s="1028"/>
      <c r="H169" s="1028"/>
    </row>
    <row r="170" spans="1:8">
      <c r="A170" s="1568"/>
      <c r="B170" s="1566" t="s">
        <v>172</v>
      </c>
      <c r="C170" s="1570" t="s">
        <v>392</v>
      </c>
      <c r="D170" s="1013" t="s">
        <v>168</v>
      </c>
      <c r="E170" s="1011"/>
      <c r="F170" s="1011"/>
      <c r="G170" s="1028"/>
      <c r="H170" s="1028"/>
    </row>
    <row r="171" spans="1:8" ht="22.5">
      <c r="A171" s="1568"/>
      <c r="B171" s="1566"/>
      <c r="C171" s="1570"/>
      <c r="D171" s="1013" t="s">
        <v>389</v>
      </c>
      <c r="E171" s="1011"/>
      <c r="F171" s="1011"/>
      <c r="G171" s="1028"/>
      <c r="H171" s="1028"/>
    </row>
    <row r="172" spans="1:8" ht="22.5">
      <c r="A172" s="1568"/>
      <c r="B172" s="1566"/>
      <c r="C172" s="1570"/>
      <c r="D172" s="1013" t="s">
        <v>390</v>
      </c>
      <c r="E172" s="1011"/>
      <c r="F172" s="1011"/>
      <c r="G172" s="1028"/>
      <c r="H172" s="1028"/>
    </row>
    <row r="173" spans="1:8">
      <c r="A173" s="1568"/>
      <c r="B173" s="1566"/>
      <c r="C173" s="1570"/>
      <c r="D173" s="1013" t="s">
        <v>391</v>
      </c>
      <c r="E173" s="1011"/>
      <c r="F173" s="1011"/>
      <c r="G173" s="1028"/>
      <c r="H173" s="1028"/>
    </row>
    <row r="174" spans="1:8">
      <c r="A174" s="1568"/>
      <c r="B174" s="1566" t="s">
        <v>174</v>
      </c>
      <c r="C174" s="1570" t="s">
        <v>167</v>
      </c>
      <c r="D174" s="1013" t="s">
        <v>168</v>
      </c>
      <c r="E174" s="1011">
        <v>3</v>
      </c>
      <c r="F174" s="1011"/>
      <c r="G174" s="1028">
        <f>38945409/1000000000</f>
        <v>3.8945409E-2</v>
      </c>
      <c r="H174" s="1028"/>
    </row>
    <row r="175" spans="1:8" ht="22.5">
      <c r="A175" s="1568"/>
      <c r="B175" s="1566"/>
      <c r="C175" s="1570"/>
      <c r="D175" s="1013" t="s">
        <v>389</v>
      </c>
      <c r="E175" s="1011">
        <v>1</v>
      </c>
      <c r="F175" s="1011"/>
      <c r="G175" s="1028">
        <f>7714780/1000000000</f>
        <v>7.7147800000000001E-3</v>
      </c>
      <c r="H175" s="1028"/>
    </row>
    <row r="176" spans="1:8" ht="22.5">
      <c r="A176" s="1568"/>
      <c r="B176" s="1566"/>
      <c r="C176" s="1570"/>
      <c r="D176" s="1013" t="s">
        <v>390</v>
      </c>
      <c r="E176" s="1011"/>
      <c r="F176" s="1011"/>
      <c r="G176" s="1028"/>
      <c r="H176" s="1028"/>
    </row>
    <row r="177" spans="1:8">
      <c r="A177" s="1568"/>
      <c r="B177" s="1566"/>
      <c r="C177" s="1570"/>
      <c r="D177" s="1013" t="s">
        <v>391</v>
      </c>
      <c r="E177" s="1011"/>
      <c r="F177" s="1011"/>
      <c r="G177" s="1028"/>
      <c r="H177" s="1028"/>
    </row>
    <row r="178" spans="1:8">
      <c r="A178" s="1568"/>
      <c r="B178" s="1566" t="s">
        <v>174</v>
      </c>
      <c r="C178" s="1570" t="s">
        <v>392</v>
      </c>
      <c r="D178" s="1013" t="s">
        <v>168</v>
      </c>
      <c r="E178" s="1011"/>
      <c r="F178" s="1011"/>
      <c r="G178" s="1028"/>
      <c r="H178" s="1028"/>
    </row>
    <row r="179" spans="1:8" ht="22.5">
      <c r="A179" s="1568"/>
      <c r="B179" s="1566"/>
      <c r="C179" s="1570"/>
      <c r="D179" s="1013" t="s">
        <v>389</v>
      </c>
      <c r="E179" s="1011"/>
      <c r="F179" s="1011"/>
      <c r="G179" s="1028"/>
      <c r="H179" s="1028"/>
    </row>
    <row r="180" spans="1:8" ht="22.5">
      <c r="A180" s="1568"/>
      <c r="B180" s="1566"/>
      <c r="C180" s="1570"/>
      <c r="D180" s="1013" t="s">
        <v>390</v>
      </c>
      <c r="E180" s="1011"/>
      <c r="F180" s="1011"/>
      <c r="G180" s="1028"/>
      <c r="H180" s="1028"/>
    </row>
    <row r="181" spans="1:8">
      <c r="A181" s="1568"/>
      <c r="B181" s="1566"/>
      <c r="C181" s="1570"/>
      <c r="D181" s="1013" t="s">
        <v>391</v>
      </c>
      <c r="E181" s="1011"/>
      <c r="F181" s="1011"/>
      <c r="G181" s="1028"/>
      <c r="H181" s="1028"/>
    </row>
    <row r="182" spans="1:8">
      <c r="A182" s="1564" t="s">
        <v>438</v>
      </c>
      <c r="B182" s="1562" t="s">
        <v>166</v>
      </c>
      <c r="C182" s="1569" t="s">
        <v>167</v>
      </c>
      <c r="D182" s="1015" t="s">
        <v>168</v>
      </c>
      <c r="E182" s="1026">
        <v>7</v>
      </c>
      <c r="F182" s="1026"/>
      <c r="G182" s="1031">
        <f>615815655.736842/1000000000</f>
        <v>0.61581565573684205</v>
      </c>
      <c r="H182" s="1021"/>
    </row>
    <row r="183" spans="1:8" ht="22.5">
      <c r="A183" s="1564"/>
      <c r="B183" s="1562"/>
      <c r="C183" s="1569"/>
      <c r="D183" s="1027" t="s">
        <v>389</v>
      </c>
      <c r="E183" s="1026">
        <v>24</v>
      </c>
      <c r="F183" s="1026"/>
      <c r="G183" s="1031">
        <f>1159812104.52632/1000000000</f>
        <v>1.1598121045263199</v>
      </c>
      <c r="H183" s="1021"/>
    </row>
    <row r="184" spans="1:8" ht="22.5">
      <c r="A184" s="1564"/>
      <c r="B184" s="1562"/>
      <c r="C184" s="1569"/>
      <c r="D184" s="1015" t="s">
        <v>390</v>
      </c>
      <c r="E184" s="1026">
        <v>21</v>
      </c>
      <c r="F184" s="1026"/>
      <c r="G184" s="1031">
        <f>764927369.210525/1000000000</f>
        <v>0.76492736921052507</v>
      </c>
      <c r="H184" s="1021"/>
    </row>
    <row r="185" spans="1:8">
      <c r="A185" s="1564"/>
      <c r="B185" s="1562"/>
      <c r="C185" s="1569"/>
      <c r="D185" s="1015" t="s">
        <v>391</v>
      </c>
      <c r="E185" s="1026"/>
      <c r="F185" s="1026"/>
      <c r="G185" s="1031"/>
      <c r="H185" s="1021"/>
    </row>
    <row r="186" spans="1:8">
      <c r="A186" s="1564"/>
      <c r="B186" s="1562" t="s">
        <v>172</v>
      </c>
      <c r="C186" s="1569" t="s">
        <v>392</v>
      </c>
      <c r="D186" s="1015" t="s">
        <v>168</v>
      </c>
      <c r="E186" s="1026"/>
      <c r="F186" s="1026"/>
      <c r="G186" s="1031"/>
      <c r="H186" s="1021"/>
    </row>
    <row r="187" spans="1:8" ht="22.5">
      <c r="A187" s="1564"/>
      <c r="B187" s="1562"/>
      <c r="C187" s="1569"/>
      <c r="D187" s="1015" t="s">
        <v>389</v>
      </c>
      <c r="E187" s="1026"/>
      <c r="F187" s="1026"/>
      <c r="G187" s="1031"/>
      <c r="H187" s="1021"/>
    </row>
    <row r="188" spans="1:8" ht="22.5">
      <c r="A188" s="1564"/>
      <c r="B188" s="1562"/>
      <c r="C188" s="1569"/>
      <c r="D188" s="1015" t="s">
        <v>390</v>
      </c>
      <c r="E188" s="1026"/>
      <c r="F188" s="1026"/>
      <c r="G188" s="1031"/>
      <c r="H188" s="1021"/>
    </row>
    <row r="189" spans="1:8">
      <c r="A189" s="1564"/>
      <c r="B189" s="1562"/>
      <c r="C189" s="1569"/>
      <c r="D189" s="1015" t="s">
        <v>391</v>
      </c>
      <c r="E189" s="1026"/>
      <c r="F189" s="1026"/>
      <c r="G189" s="1031"/>
      <c r="H189" s="1021"/>
    </row>
    <row r="190" spans="1:8">
      <c r="A190" s="1564"/>
      <c r="B190" s="1562" t="s">
        <v>174</v>
      </c>
      <c r="C190" s="1569" t="s">
        <v>167</v>
      </c>
      <c r="D190" s="1015" t="s">
        <v>168</v>
      </c>
      <c r="E190" s="1026"/>
      <c r="F190" s="1026"/>
      <c r="G190" s="1031"/>
      <c r="H190" s="1021"/>
    </row>
    <row r="191" spans="1:8" ht="22.5">
      <c r="A191" s="1564"/>
      <c r="B191" s="1562"/>
      <c r="C191" s="1569"/>
      <c r="D191" s="1015" t="s">
        <v>389</v>
      </c>
      <c r="E191" s="1026">
        <v>3</v>
      </c>
      <c r="F191" s="1026"/>
      <c r="G191" s="1031">
        <f>149943054.315789/1000000000</f>
        <v>0.14994305431578903</v>
      </c>
      <c r="H191" s="1021"/>
    </row>
    <row r="192" spans="1:8" ht="22.5">
      <c r="A192" s="1564"/>
      <c r="B192" s="1562"/>
      <c r="C192" s="1569"/>
      <c r="D192" s="1015" t="s">
        <v>390</v>
      </c>
      <c r="E192" s="1026"/>
      <c r="F192" s="1026"/>
      <c r="G192" s="1021"/>
      <c r="H192" s="1021"/>
    </row>
    <row r="193" spans="1:8">
      <c r="A193" s="1564"/>
      <c r="B193" s="1562"/>
      <c r="C193" s="1569"/>
      <c r="D193" s="1015" t="s">
        <v>391</v>
      </c>
      <c r="E193" s="1026"/>
      <c r="F193" s="1026"/>
      <c r="G193" s="1021"/>
      <c r="H193" s="1021"/>
    </row>
    <row r="194" spans="1:8">
      <c r="A194" s="1564"/>
      <c r="B194" s="1562" t="s">
        <v>174</v>
      </c>
      <c r="C194" s="1569" t="s">
        <v>392</v>
      </c>
      <c r="D194" s="1015" t="s">
        <v>168</v>
      </c>
      <c r="E194" s="1026"/>
      <c r="F194" s="1026"/>
      <c r="G194" s="1021"/>
      <c r="H194" s="1021"/>
    </row>
    <row r="195" spans="1:8" ht="22.5">
      <c r="A195" s="1564"/>
      <c r="B195" s="1562"/>
      <c r="C195" s="1569"/>
      <c r="D195" s="1015" t="s">
        <v>389</v>
      </c>
      <c r="E195" s="1026"/>
      <c r="F195" s="1026"/>
      <c r="G195" s="1021"/>
      <c r="H195" s="1021"/>
    </row>
    <row r="196" spans="1:8" ht="22.5">
      <c r="A196" s="1564"/>
      <c r="B196" s="1562"/>
      <c r="C196" s="1569"/>
      <c r="D196" s="1015" t="s">
        <v>390</v>
      </c>
      <c r="E196" s="1026"/>
      <c r="F196" s="1026"/>
      <c r="G196" s="1021"/>
      <c r="H196" s="1021"/>
    </row>
    <row r="197" spans="1:8">
      <c r="A197" s="1564"/>
      <c r="B197" s="1562"/>
      <c r="C197" s="1569"/>
      <c r="D197" s="1015" t="s">
        <v>391</v>
      </c>
      <c r="E197" s="1026"/>
      <c r="F197" s="1026"/>
      <c r="G197" s="1021"/>
      <c r="H197" s="1021"/>
    </row>
    <row r="198" spans="1:8">
      <c r="A198" s="1568" t="s">
        <v>436</v>
      </c>
      <c r="B198" s="1566" t="s">
        <v>166</v>
      </c>
      <c r="C198" s="1570" t="s">
        <v>167</v>
      </c>
      <c r="D198" s="1013" t="s">
        <v>168</v>
      </c>
      <c r="E198" s="1011"/>
      <c r="F198" s="1011">
        <v>1</v>
      </c>
      <c r="G198" s="1032"/>
      <c r="H198" s="1032">
        <f>288766608/1000000000</f>
        <v>0.28876660799999998</v>
      </c>
    </row>
    <row r="199" spans="1:8" ht="22.5">
      <c r="A199" s="1568"/>
      <c r="B199" s="1566"/>
      <c r="C199" s="1570"/>
      <c r="D199" s="1029" t="s">
        <v>389</v>
      </c>
      <c r="E199" s="1011">
        <v>90</v>
      </c>
      <c r="F199" s="1011">
        <v>28</v>
      </c>
      <c r="G199" s="1032">
        <f>4527281760.60399/1000000000</f>
        <v>4.5272817606039899</v>
      </c>
      <c r="H199" s="1032">
        <f>6049969077/1000000000</f>
        <v>6.0499690770000001</v>
      </c>
    </row>
    <row r="200" spans="1:8" ht="22.5">
      <c r="A200" s="1568"/>
      <c r="B200" s="1566"/>
      <c r="C200" s="1570"/>
      <c r="D200" s="1013" t="s">
        <v>390</v>
      </c>
      <c r="E200" s="1011">
        <v>65</v>
      </c>
      <c r="F200" s="1011"/>
      <c r="G200" s="1032">
        <f>1841590766.15842/1000000000</f>
        <v>1.8415907661584201</v>
      </c>
      <c r="H200" s="1032"/>
    </row>
    <row r="201" spans="1:8">
      <c r="A201" s="1568"/>
      <c r="B201" s="1566"/>
      <c r="C201" s="1570"/>
      <c r="D201" s="1013" t="s">
        <v>391</v>
      </c>
      <c r="E201" s="1011">
        <v>5</v>
      </c>
      <c r="F201" s="1011"/>
      <c r="G201" s="1032">
        <f>163471916.089109/1000000000</f>
        <v>0.16347191608910899</v>
      </c>
      <c r="H201" s="1032"/>
    </row>
    <row r="202" spans="1:8">
      <c r="A202" s="1568"/>
      <c r="B202" s="1566" t="s">
        <v>172</v>
      </c>
      <c r="C202" s="1570" t="s">
        <v>392</v>
      </c>
      <c r="D202" s="1013" t="s">
        <v>168</v>
      </c>
      <c r="E202" s="1011"/>
      <c r="F202" s="1011"/>
      <c r="G202" s="1032"/>
      <c r="H202" s="1032"/>
    </row>
    <row r="203" spans="1:8" ht="22.5">
      <c r="A203" s="1568"/>
      <c r="B203" s="1566"/>
      <c r="C203" s="1570"/>
      <c r="D203" s="1013" t="s">
        <v>389</v>
      </c>
      <c r="E203" s="1011"/>
      <c r="F203" s="1011"/>
      <c r="G203" s="1032"/>
      <c r="H203" s="1032"/>
    </row>
    <row r="204" spans="1:8" ht="22.5">
      <c r="A204" s="1568"/>
      <c r="B204" s="1566"/>
      <c r="C204" s="1570"/>
      <c r="D204" s="1013" t="s">
        <v>390</v>
      </c>
      <c r="E204" s="1011"/>
      <c r="F204" s="1011"/>
      <c r="G204" s="1032"/>
      <c r="H204" s="1032"/>
    </row>
    <row r="205" spans="1:8">
      <c r="A205" s="1568"/>
      <c r="B205" s="1566"/>
      <c r="C205" s="1570"/>
      <c r="D205" s="1013" t="s">
        <v>391</v>
      </c>
      <c r="E205" s="1011"/>
      <c r="F205" s="1011"/>
      <c r="G205" s="1032"/>
      <c r="H205" s="1032"/>
    </row>
    <row r="206" spans="1:8">
      <c r="A206" s="1568"/>
      <c r="B206" s="1566" t="s">
        <v>174</v>
      </c>
      <c r="C206" s="1570" t="s">
        <v>167</v>
      </c>
      <c r="D206" s="1013" t="s">
        <v>168</v>
      </c>
      <c r="E206" s="1011">
        <v>2</v>
      </c>
      <c r="F206" s="1011"/>
      <c r="G206" s="1032">
        <f>185355861.435644/1000000000</f>
        <v>0.185355861435644</v>
      </c>
      <c r="H206" s="1032"/>
    </row>
    <row r="207" spans="1:8" ht="22.5">
      <c r="A207" s="1568"/>
      <c r="B207" s="1566"/>
      <c r="C207" s="1570"/>
      <c r="D207" s="1013" t="s">
        <v>389</v>
      </c>
      <c r="E207" s="1011">
        <v>21</v>
      </c>
      <c r="F207" s="1011">
        <v>3</v>
      </c>
      <c r="G207" s="1032">
        <f>873008320.574259/1000000000</f>
        <v>0.87300832057425903</v>
      </c>
      <c r="H207" s="1032">
        <f>564724377/1000000000</f>
        <v>0.564724377</v>
      </c>
    </row>
    <row r="208" spans="1:8" ht="22.5">
      <c r="A208" s="1568"/>
      <c r="B208" s="1566"/>
      <c r="C208" s="1570"/>
      <c r="D208" s="1013" t="s">
        <v>390</v>
      </c>
      <c r="E208" s="1011">
        <v>18</v>
      </c>
      <c r="F208" s="1011"/>
      <c r="G208" s="1032">
        <f>435338343.920792/1000000000</f>
        <v>0.43533834392079196</v>
      </c>
      <c r="H208" s="1032"/>
    </row>
    <row r="209" spans="1:8">
      <c r="A209" s="1568"/>
      <c r="B209" s="1566"/>
      <c r="C209" s="1570"/>
      <c r="D209" s="1013" t="s">
        <v>391</v>
      </c>
      <c r="E209" s="1011"/>
      <c r="F209" s="1011"/>
      <c r="G209" s="1032"/>
      <c r="H209" s="1032"/>
    </row>
    <row r="210" spans="1:8">
      <c r="A210" s="1568"/>
      <c r="B210" s="1566" t="s">
        <v>174</v>
      </c>
      <c r="C210" s="1570" t="s">
        <v>392</v>
      </c>
      <c r="D210" s="1013" t="s">
        <v>168</v>
      </c>
      <c r="E210" s="1011"/>
      <c r="F210" s="1011"/>
      <c r="G210" s="1028"/>
      <c r="H210" s="1028"/>
    </row>
    <row r="211" spans="1:8" ht="22.5">
      <c r="A211" s="1568"/>
      <c r="B211" s="1566"/>
      <c r="C211" s="1570"/>
      <c r="D211" s="1013" t="s">
        <v>389</v>
      </c>
      <c r="E211" s="1011"/>
      <c r="F211" s="1011"/>
      <c r="G211" s="1028"/>
      <c r="H211" s="1028"/>
    </row>
    <row r="212" spans="1:8" ht="22.5">
      <c r="A212" s="1568"/>
      <c r="B212" s="1566"/>
      <c r="C212" s="1570"/>
      <c r="D212" s="1013" t="s">
        <v>390</v>
      </c>
      <c r="E212" s="1011"/>
      <c r="F212" s="1011"/>
      <c r="G212" s="1028"/>
      <c r="H212" s="1028"/>
    </row>
    <row r="213" spans="1:8">
      <c r="A213" s="1568"/>
      <c r="B213" s="1566"/>
      <c r="C213" s="1570"/>
      <c r="D213" s="1013" t="s">
        <v>391</v>
      </c>
      <c r="E213" s="1011"/>
      <c r="F213" s="1011"/>
      <c r="G213" s="1028"/>
      <c r="H213" s="1028"/>
    </row>
    <row r="214" spans="1:8">
      <c r="A214" s="1564" t="s">
        <v>1240</v>
      </c>
      <c r="B214" s="1562" t="s">
        <v>166</v>
      </c>
      <c r="C214" s="1569" t="s">
        <v>167</v>
      </c>
      <c r="D214" s="1015" t="s">
        <v>168</v>
      </c>
      <c r="E214" s="1026"/>
      <c r="F214" s="1026">
        <v>0</v>
      </c>
      <c r="G214" s="1033"/>
      <c r="H214" s="1033"/>
    </row>
    <row r="215" spans="1:8" ht="22.5">
      <c r="A215" s="1564"/>
      <c r="B215" s="1562"/>
      <c r="C215" s="1569"/>
      <c r="D215" s="1015" t="s">
        <v>389</v>
      </c>
      <c r="E215" s="1026"/>
      <c r="F215" s="1026">
        <v>0</v>
      </c>
      <c r="G215" s="1033"/>
      <c r="H215" s="1033"/>
    </row>
    <row r="216" spans="1:8" ht="22.5">
      <c r="A216" s="1564"/>
      <c r="B216" s="1562"/>
      <c r="C216" s="1569"/>
      <c r="D216" s="1015" t="s">
        <v>390</v>
      </c>
      <c r="E216" s="1026"/>
      <c r="F216" s="1026">
        <v>0</v>
      </c>
      <c r="G216" s="1033"/>
      <c r="H216" s="1033"/>
    </row>
    <row r="217" spans="1:8">
      <c r="A217" s="1564"/>
      <c r="B217" s="1562"/>
      <c r="C217" s="1569"/>
      <c r="D217" s="1015" t="s">
        <v>391</v>
      </c>
      <c r="E217" s="1026"/>
      <c r="F217" s="1026">
        <v>0</v>
      </c>
      <c r="G217" s="1033"/>
      <c r="H217" s="1033"/>
    </row>
    <row r="218" spans="1:8">
      <c r="A218" s="1564"/>
      <c r="B218" s="1562" t="s">
        <v>172</v>
      </c>
      <c r="C218" s="1569" t="s">
        <v>392</v>
      </c>
      <c r="D218" s="1015" t="s">
        <v>168</v>
      </c>
      <c r="E218" s="1026">
        <v>105</v>
      </c>
      <c r="F218" s="1026">
        <v>0</v>
      </c>
      <c r="G218" s="1033"/>
      <c r="H218" s="1033"/>
    </row>
    <row r="219" spans="1:8" ht="22.5">
      <c r="A219" s="1564"/>
      <c r="B219" s="1562"/>
      <c r="C219" s="1569"/>
      <c r="D219" s="1015" t="s">
        <v>389</v>
      </c>
      <c r="E219" s="1026">
        <v>72</v>
      </c>
      <c r="F219" s="1026">
        <v>0</v>
      </c>
      <c r="G219" s="1033"/>
      <c r="H219" s="1033"/>
    </row>
    <row r="220" spans="1:8" ht="22.5">
      <c r="A220" s="1564"/>
      <c r="B220" s="1562"/>
      <c r="C220" s="1569"/>
      <c r="D220" s="1015" t="s">
        <v>390</v>
      </c>
      <c r="E220" s="1026">
        <v>0</v>
      </c>
      <c r="F220" s="1026">
        <v>0</v>
      </c>
      <c r="G220" s="1033"/>
      <c r="H220" s="1033"/>
    </row>
    <row r="221" spans="1:8">
      <c r="A221" s="1564"/>
      <c r="B221" s="1562"/>
      <c r="C221" s="1569"/>
      <c r="D221" s="1015" t="s">
        <v>391</v>
      </c>
      <c r="E221" s="1026">
        <v>52</v>
      </c>
      <c r="F221" s="1026">
        <v>0</v>
      </c>
      <c r="G221" s="1033"/>
      <c r="H221" s="1033"/>
    </row>
    <row r="222" spans="1:8">
      <c r="A222" s="1564"/>
      <c r="B222" s="1562" t="s">
        <v>174</v>
      </c>
      <c r="C222" s="1569" t="s">
        <v>167</v>
      </c>
      <c r="D222" s="1015" t="s">
        <v>168</v>
      </c>
      <c r="E222" s="1026"/>
      <c r="F222" s="1026">
        <v>0</v>
      </c>
      <c r="G222" s="1033"/>
      <c r="H222" s="1033"/>
    </row>
    <row r="223" spans="1:8" ht="22.5">
      <c r="A223" s="1564"/>
      <c r="B223" s="1562"/>
      <c r="C223" s="1569"/>
      <c r="D223" s="1015" t="s">
        <v>389</v>
      </c>
      <c r="E223" s="1026"/>
      <c r="F223" s="1026">
        <v>0</v>
      </c>
      <c r="G223" s="1033"/>
      <c r="H223" s="1033"/>
    </row>
    <row r="224" spans="1:8" ht="22.5">
      <c r="A224" s="1564"/>
      <c r="B224" s="1562"/>
      <c r="C224" s="1569"/>
      <c r="D224" s="1015" t="s">
        <v>390</v>
      </c>
      <c r="E224" s="1026"/>
      <c r="F224" s="1026">
        <v>0</v>
      </c>
      <c r="G224" s="1033"/>
      <c r="H224" s="1033"/>
    </row>
    <row r="225" spans="1:8">
      <c r="A225" s="1564"/>
      <c r="B225" s="1562"/>
      <c r="C225" s="1569"/>
      <c r="D225" s="1015" t="s">
        <v>391</v>
      </c>
      <c r="E225" s="1026"/>
      <c r="F225" s="1026">
        <v>0</v>
      </c>
      <c r="G225" s="1033"/>
      <c r="H225" s="1033"/>
    </row>
    <row r="226" spans="1:8">
      <c r="A226" s="1564"/>
      <c r="B226" s="1562" t="s">
        <v>174</v>
      </c>
      <c r="C226" s="1569" t="s">
        <v>392</v>
      </c>
      <c r="D226" s="1015" t="s">
        <v>168</v>
      </c>
      <c r="E226" s="1026">
        <v>45</v>
      </c>
      <c r="F226" s="1026">
        <v>0</v>
      </c>
      <c r="G226" s="1033"/>
      <c r="H226" s="1033"/>
    </row>
    <row r="227" spans="1:8" ht="22.5">
      <c r="A227" s="1564"/>
      <c r="B227" s="1562"/>
      <c r="C227" s="1569"/>
      <c r="D227" s="1015" t="s">
        <v>389</v>
      </c>
      <c r="E227" s="1026">
        <v>62</v>
      </c>
      <c r="F227" s="1026">
        <v>0</v>
      </c>
      <c r="G227" s="1033"/>
      <c r="H227" s="1033"/>
    </row>
    <row r="228" spans="1:8" ht="22.5">
      <c r="A228" s="1564"/>
      <c r="B228" s="1562"/>
      <c r="C228" s="1569"/>
      <c r="D228" s="1015" t="s">
        <v>390</v>
      </c>
      <c r="E228" s="1026">
        <v>0</v>
      </c>
      <c r="F228" s="1026">
        <v>0</v>
      </c>
      <c r="G228" s="1033"/>
      <c r="H228" s="1033"/>
    </row>
    <row r="229" spans="1:8">
      <c r="A229" s="1564"/>
      <c r="B229" s="1562"/>
      <c r="C229" s="1569"/>
      <c r="D229" s="1015" t="s">
        <v>391</v>
      </c>
      <c r="E229" s="1026">
        <v>22</v>
      </c>
      <c r="F229" s="1026">
        <v>0</v>
      </c>
      <c r="G229" s="1033"/>
      <c r="H229" s="1033"/>
    </row>
    <row r="230" spans="1:8">
      <c r="A230" s="1571" t="s">
        <v>164</v>
      </c>
      <c r="B230" s="1572" t="s">
        <v>166</v>
      </c>
      <c r="C230" s="1573" t="s">
        <v>167</v>
      </c>
      <c r="D230" s="1035" t="s">
        <v>168</v>
      </c>
      <c r="E230" s="1034">
        <f>E6+E22+E38+E54+E70+E86+E102+E118+E134+E150+E166+E182+E198+E214</f>
        <v>69</v>
      </c>
      <c r="F230" s="1034">
        <f>F6+F22+F38+F54+F70+F86+F102+F118+F134+F150+F166+F182+F198+F214</f>
        <v>13</v>
      </c>
      <c r="G230" s="1036">
        <f t="shared" ref="G230:H230" si="0">G6+G22+G38+G54+G70+G86+G102+G118+G134+G150+G166+G182+G198+G214</f>
        <v>6.5821298547368423</v>
      </c>
      <c r="H230" s="1036">
        <f t="shared" si="0"/>
        <v>2.684912202</v>
      </c>
    </row>
    <row r="231" spans="1:8" ht="22.5">
      <c r="A231" s="1571"/>
      <c r="B231" s="1572"/>
      <c r="C231" s="1573"/>
      <c r="D231" s="1035" t="s">
        <v>389</v>
      </c>
      <c r="E231" s="1034">
        <f t="shared" ref="E231:H245" si="1">E7+E23+E39+E55+E71+E87+E103+E119+E135+E151+E167+E183+E199+E215</f>
        <v>359</v>
      </c>
      <c r="F231" s="1034">
        <f t="shared" si="1"/>
        <v>70</v>
      </c>
      <c r="G231" s="1036">
        <f t="shared" si="1"/>
        <v>12.573289293130312</v>
      </c>
      <c r="H231" s="1036">
        <f t="shared" si="1"/>
        <v>7.0780690770000003</v>
      </c>
    </row>
    <row r="232" spans="1:8" ht="22.5">
      <c r="A232" s="1571"/>
      <c r="B232" s="1572"/>
      <c r="C232" s="1573"/>
      <c r="D232" s="1035" t="s">
        <v>390</v>
      </c>
      <c r="E232" s="1034">
        <f t="shared" si="1"/>
        <v>611</v>
      </c>
      <c r="F232" s="1034">
        <f t="shared" si="1"/>
        <v>16</v>
      </c>
      <c r="G232" s="1036">
        <f t="shared" si="1"/>
        <v>10.844404094368945</v>
      </c>
      <c r="H232" s="1036">
        <f t="shared" si="1"/>
        <v>0.1779</v>
      </c>
    </row>
    <row r="233" spans="1:8">
      <c r="A233" s="1571"/>
      <c r="B233" s="1572"/>
      <c r="C233" s="1573"/>
      <c r="D233" s="1035" t="s">
        <v>391</v>
      </c>
      <c r="E233" s="1034">
        <f t="shared" si="1"/>
        <v>553</v>
      </c>
      <c r="F233" s="1034">
        <f t="shared" si="1"/>
        <v>6</v>
      </c>
      <c r="G233" s="1036">
        <f t="shared" si="1"/>
        <v>3.3764931750891085</v>
      </c>
      <c r="H233" s="1036">
        <f t="shared" si="1"/>
        <v>0</v>
      </c>
    </row>
    <row r="234" spans="1:8">
      <c r="A234" s="1571"/>
      <c r="B234" s="1572" t="s">
        <v>172</v>
      </c>
      <c r="C234" s="1573" t="s">
        <v>392</v>
      </c>
      <c r="D234" s="1035" t="s">
        <v>168</v>
      </c>
      <c r="E234" s="1034">
        <f t="shared" si="1"/>
        <v>156</v>
      </c>
      <c r="F234" s="1034">
        <f t="shared" si="1"/>
        <v>18</v>
      </c>
      <c r="G234" s="1036">
        <f t="shared" si="1"/>
        <v>4.8590835999999998E-2</v>
      </c>
      <c r="H234" s="1036">
        <f t="shared" si="1"/>
        <v>1.428812</v>
      </c>
    </row>
    <row r="235" spans="1:8" ht="22.5">
      <c r="A235" s="1571"/>
      <c r="B235" s="1572"/>
      <c r="C235" s="1573"/>
      <c r="D235" s="1035" t="s">
        <v>389</v>
      </c>
      <c r="E235" s="1034">
        <f t="shared" si="1"/>
        <v>72</v>
      </c>
      <c r="F235" s="1034">
        <f t="shared" si="1"/>
        <v>1</v>
      </c>
      <c r="G235" s="1036">
        <f t="shared" si="1"/>
        <v>0</v>
      </c>
      <c r="H235" s="1036">
        <f t="shared" si="1"/>
        <v>0.31940000000000002</v>
      </c>
    </row>
    <row r="236" spans="1:8" ht="22.5">
      <c r="A236" s="1571"/>
      <c r="B236" s="1572"/>
      <c r="C236" s="1573"/>
      <c r="D236" s="1035" t="s">
        <v>390</v>
      </c>
      <c r="E236" s="1034">
        <f t="shared" si="1"/>
        <v>58</v>
      </c>
      <c r="F236" s="1034">
        <f t="shared" si="1"/>
        <v>10</v>
      </c>
      <c r="G236" s="1036">
        <f t="shared" si="1"/>
        <v>0.16869999999999999</v>
      </c>
      <c r="H236" s="1036">
        <f t="shared" si="1"/>
        <v>3.3082500000000001</v>
      </c>
    </row>
    <row r="237" spans="1:8">
      <c r="A237" s="1571"/>
      <c r="B237" s="1572"/>
      <c r="C237" s="1573"/>
      <c r="D237" s="1035" t="s">
        <v>391</v>
      </c>
      <c r="E237" s="1034">
        <f t="shared" si="1"/>
        <v>179</v>
      </c>
      <c r="F237" s="1034">
        <f t="shared" si="1"/>
        <v>0</v>
      </c>
      <c r="G237" s="1036">
        <f t="shared" si="1"/>
        <v>1.3044704030000001</v>
      </c>
      <c r="H237" s="1036">
        <f t="shared" si="1"/>
        <v>0</v>
      </c>
    </row>
    <row r="238" spans="1:8">
      <c r="A238" s="1571"/>
      <c r="B238" s="1572" t="s">
        <v>174</v>
      </c>
      <c r="C238" s="1573" t="s">
        <v>167</v>
      </c>
      <c r="D238" s="1035" t="s">
        <v>168</v>
      </c>
      <c r="E238" s="1034">
        <f t="shared" si="1"/>
        <v>35</v>
      </c>
      <c r="F238" s="1034">
        <f t="shared" si="1"/>
        <v>1</v>
      </c>
      <c r="G238" s="1036">
        <f t="shared" si="1"/>
        <v>2.1971128554356443</v>
      </c>
      <c r="H238" s="1036">
        <f t="shared" si="1"/>
        <v>0.143571</v>
      </c>
    </row>
    <row r="239" spans="1:8" ht="22.5">
      <c r="A239" s="1571"/>
      <c r="B239" s="1572"/>
      <c r="C239" s="1573"/>
      <c r="D239" s="1035" t="s">
        <v>389</v>
      </c>
      <c r="E239" s="1034">
        <f t="shared" si="1"/>
        <v>81</v>
      </c>
      <c r="F239" s="1034">
        <f t="shared" si="1"/>
        <v>4</v>
      </c>
      <c r="G239" s="1036">
        <f t="shared" si="1"/>
        <v>3.4044970168900486</v>
      </c>
      <c r="H239" s="1036">
        <f t="shared" si="1"/>
        <v>0.564724377</v>
      </c>
    </row>
    <row r="240" spans="1:8" ht="22.5">
      <c r="A240" s="1571"/>
      <c r="B240" s="1572"/>
      <c r="C240" s="1573"/>
      <c r="D240" s="1035" t="s">
        <v>390</v>
      </c>
      <c r="E240" s="1034">
        <f t="shared" si="1"/>
        <v>130</v>
      </c>
      <c r="F240" s="1034">
        <f t="shared" si="1"/>
        <v>0</v>
      </c>
      <c r="G240" s="1036">
        <f t="shared" si="1"/>
        <v>1.8591468959207922</v>
      </c>
      <c r="H240" s="1036">
        <f t="shared" si="1"/>
        <v>0</v>
      </c>
    </row>
    <row r="241" spans="1:8">
      <c r="A241" s="1571"/>
      <c r="B241" s="1572"/>
      <c r="C241" s="1573"/>
      <c r="D241" s="1035" t="s">
        <v>391</v>
      </c>
      <c r="E241" s="1034">
        <f t="shared" si="1"/>
        <v>85</v>
      </c>
      <c r="F241" s="1034">
        <f t="shared" si="1"/>
        <v>0</v>
      </c>
      <c r="G241" s="1036">
        <f t="shared" si="1"/>
        <v>0.554145</v>
      </c>
      <c r="H241" s="1036">
        <f t="shared" si="1"/>
        <v>0</v>
      </c>
    </row>
    <row r="242" spans="1:8">
      <c r="A242" s="1571"/>
      <c r="B242" s="1572" t="s">
        <v>174</v>
      </c>
      <c r="C242" s="1573" t="s">
        <v>392</v>
      </c>
      <c r="D242" s="1035" t="s">
        <v>168</v>
      </c>
      <c r="E242" s="1034">
        <f t="shared" si="1"/>
        <v>50</v>
      </c>
      <c r="F242" s="1034">
        <f t="shared" si="1"/>
        <v>3</v>
      </c>
      <c r="G242" s="1036">
        <f t="shared" si="1"/>
        <v>0</v>
      </c>
      <c r="H242" s="1036">
        <f t="shared" si="1"/>
        <v>0.21895200000000001</v>
      </c>
    </row>
    <row r="243" spans="1:8" ht="22.5">
      <c r="A243" s="1571"/>
      <c r="B243" s="1572"/>
      <c r="C243" s="1573"/>
      <c r="D243" s="1035" t="s">
        <v>389</v>
      </c>
      <c r="E243" s="1034">
        <f t="shared" si="1"/>
        <v>67</v>
      </c>
      <c r="F243" s="1034">
        <f t="shared" si="1"/>
        <v>0</v>
      </c>
      <c r="G243" s="1036">
        <f t="shared" si="1"/>
        <v>0</v>
      </c>
      <c r="H243" s="1036">
        <f t="shared" si="1"/>
        <v>0</v>
      </c>
    </row>
    <row r="244" spans="1:8" ht="22.5">
      <c r="A244" s="1571"/>
      <c r="B244" s="1572"/>
      <c r="C244" s="1573"/>
      <c r="D244" s="1035" t="s">
        <v>390</v>
      </c>
      <c r="E244" s="1034">
        <f t="shared" si="1"/>
        <v>11</v>
      </c>
      <c r="F244" s="1034">
        <f t="shared" si="1"/>
        <v>0</v>
      </c>
      <c r="G244" s="1036">
        <f t="shared" si="1"/>
        <v>0</v>
      </c>
      <c r="H244" s="1036">
        <f t="shared" si="1"/>
        <v>0</v>
      </c>
    </row>
    <row r="245" spans="1:8">
      <c r="A245" s="1571"/>
      <c r="B245" s="1572"/>
      <c r="C245" s="1573"/>
      <c r="D245" s="1035" t="s">
        <v>391</v>
      </c>
      <c r="E245" s="1034">
        <f t="shared" si="1"/>
        <v>125</v>
      </c>
      <c r="F245" s="1034">
        <f t="shared" si="1"/>
        <v>4</v>
      </c>
      <c r="G245" s="1036">
        <f t="shared" si="1"/>
        <v>0.11782720999999999</v>
      </c>
      <c r="H245" s="1036">
        <f t="shared" si="1"/>
        <v>0</v>
      </c>
    </row>
    <row r="246" spans="1:8">
      <c r="A246" s="1009"/>
      <c r="B246" s="1009"/>
      <c r="C246" s="1009"/>
      <c r="D246" s="1009" t="s">
        <v>1242</v>
      </c>
      <c r="E246" s="1009">
        <f>SUM(E230:E245)</f>
        <v>2641</v>
      </c>
      <c r="F246" s="1009">
        <f>SUM(F230:F245)</f>
        <v>146</v>
      </c>
      <c r="G246" s="1010">
        <f t="shared" ref="G246:H246" si="2">SUM(G230:G245)</f>
        <v>43.030806634571697</v>
      </c>
      <c r="H246" s="1010">
        <f t="shared" si="2"/>
        <v>15.924590655999998</v>
      </c>
    </row>
  </sheetData>
  <mergeCells count="142">
    <mergeCell ref="B226:B229"/>
    <mergeCell ref="C226:C229"/>
    <mergeCell ref="A214:A229"/>
    <mergeCell ref="A230:A245"/>
    <mergeCell ref="B230:B233"/>
    <mergeCell ref="C230:C233"/>
    <mergeCell ref="B234:B237"/>
    <mergeCell ref="C234:C237"/>
    <mergeCell ref="B238:B241"/>
    <mergeCell ref="C238:C241"/>
    <mergeCell ref="B242:B245"/>
    <mergeCell ref="C242:C245"/>
    <mergeCell ref="B210:B213"/>
    <mergeCell ref="C210:C213"/>
    <mergeCell ref="A198:A213"/>
    <mergeCell ref="B214:B217"/>
    <mergeCell ref="C214:C217"/>
    <mergeCell ref="B218:B221"/>
    <mergeCell ref="C218:C221"/>
    <mergeCell ref="B222:B225"/>
    <mergeCell ref="C222:C225"/>
    <mergeCell ref="B194:B197"/>
    <mergeCell ref="C194:C197"/>
    <mergeCell ref="A182:A197"/>
    <mergeCell ref="B198:B201"/>
    <mergeCell ref="C198:C201"/>
    <mergeCell ref="B202:B205"/>
    <mergeCell ref="C202:C205"/>
    <mergeCell ref="B206:B209"/>
    <mergeCell ref="C206:C209"/>
    <mergeCell ref="B178:B181"/>
    <mergeCell ref="C178:C181"/>
    <mergeCell ref="A166:A181"/>
    <mergeCell ref="B182:B185"/>
    <mergeCell ref="C182:C185"/>
    <mergeCell ref="B186:B189"/>
    <mergeCell ref="C186:C189"/>
    <mergeCell ref="B190:B193"/>
    <mergeCell ref="C190:C193"/>
    <mergeCell ref="B162:B165"/>
    <mergeCell ref="C162:C165"/>
    <mergeCell ref="A150:A165"/>
    <mergeCell ref="B166:B169"/>
    <mergeCell ref="C166:C169"/>
    <mergeCell ref="B170:B173"/>
    <mergeCell ref="C170:C173"/>
    <mergeCell ref="B174:B177"/>
    <mergeCell ref="C174:C177"/>
    <mergeCell ref="B146:B149"/>
    <mergeCell ref="C146:C149"/>
    <mergeCell ref="A134:A149"/>
    <mergeCell ref="B150:B153"/>
    <mergeCell ref="C150:C153"/>
    <mergeCell ref="B154:B157"/>
    <mergeCell ref="C154:C157"/>
    <mergeCell ref="B158:B161"/>
    <mergeCell ref="C158:C161"/>
    <mergeCell ref="B130:B133"/>
    <mergeCell ref="C130:C133"/>
    <mergeCell ref="A118:A133"/>
    <mergeCell ref="B134:B137"/>
    <mergeCell ref="C134:C137"/>
    <mergeCell ref="B138:B141"/>
    <mergeCell ref="C138:C141"/>
    <mergeCell ref="B142:B145"/>
    <mergeCell ref="C142:C145"/>
    <mergeCell ref="B114:B117"/>
    <mergeCell ref="C114:C117"/>
    <mergeCell ref="A102:A117"/>
    <mergeCell ref="B118:B121"/>
    <mergeCell ref="C118:C121"/>
    <mergeCell ref="B122:B125"/>
    <mergeCell ref="C122:C125"/>
    <mergeCell ref="B126:B129"/>
    <mergeCell ref="C126:C129"/>
    <mergeCell ref="B98:B101"/>
    <mergeCell ref="C98:C101"/>
    <mergeCell ref="A86:A101"/>
    <mergeCell ref="B102:B105"/>
    <mergeCell ref="C102:C105"/>
    <mergeCell ref="B106:B109"/>
    <mergeCell ref="C106:C109"/>
    <mergeCell ref="B110:B113"/>
    <mergeCell ref="C110:C113"/>
    <mergeCell ref="B82:B85"/>
    <mergeCell ref="C82:C85"/>
    <mergeCell ref="A70:A85"/>
    <mergeCell ref="B86:B89"/>
    <mergeCell ref="C86:C89"/>
    <mergeCell ref="B90:B93"/>
    <mergeCell ref="C90:C93"/>
    <mergeCell ref="B94:B97"/>
    <mergeCell ref="C94:C97"/>
    <mergeCell ref="B66:B69"/>
    <mergeCell ref="C66:C69"/>
    <mergeCell ref="A54:A69"/>
    <mergeCell ref="B70:B73"/>
    <mergeCell ref="C70:C73"/>
    <mergeCell ref="B74:B77"/>
    <mergeCell ref="C74:C77"/>
    <mergeCell ref="B78:B81"/>
    <mergeCell ref="C78:C81"/>
    <mergeCell ref="C4:C5"/>
    <mergeCell ref="B50:B53"/>
    <mergeCell ref="C50:C53"/>
    <mergeCell ref="A38:A53"/>
    <mergeCell ref="B54:B57"/>
    <mergeCell ref="C54:C57"/>
    <mergeCell ref="B58:B61"/>
    <mergeCell ref="C58:C61"/>
    <mergeCell ref="B62:B65"/>
    <mergeCell ref="C62:C65"/>
    <mergeCell ref="B38:B41"/>
    <mergeCell ref="C38:C41"/>
    <mergeCell ref="B42:B45"/>
    <mergeCell ref="C42:C45"/>
    <mergeCell ref="B46:B49"/>
    <mergeCell ref="C46:C49"/>
    <mergeCell ref="D4:D5"/>
    <mergeCell ref="B34:B37"/>
    <mergeCell ref="C34:C37"/>
    <mergeCell ref="A22:A37"/>
    <mergeCell ref="E4:F4"/>
    <mergeCell ref="G4:G5"/>
    <mergeCell ref="H4:H5"/>
    <mergeCell ref="B6:B9"/>
    <mergeCell ref="C6:C9"/>
    <mergeCell ref="B10:B13"/>
    <mergeCell ref="C10:C13"/>
    <mergeCell ref="B14:B17"/>
    <mergeCell ref="C14:C17"/>
    <mergeCell ref="B22:B25"/>
    <mergeCell ref="C22:C25"/>
    <mergeCell ref="B26:B29"/>
    <mergeCell ref="C26:C29"/>
    <mergeCell ref="B30:B33"/>
    <mergeCell ref="C30:C33"/>
    <mergeCell ref="B18:B21"/>
    <mergeCell ref="C18:C21"/>
    <mergeCell ref="A4:A5"/>
    <mergeCell ref="A6:A21"/>
    <mergeCell ref="B4:B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301"/>
  <sheetViews>
    <sheetView workbookViewId="0">
      <selection activeCell="A3" sqref="A3"/>
    </sheetView>
  </sheetViews>
  <sheetFormatPr baseColWidth="10" defaultColWidth="10.85546875" defaultRowHeight="11.25"/>
  <cols>
    <col min="1" max="1" width="10.85546875" style="1037"/>
    <col min="2" max="2" width="66.5703125" style="1037" customWidth="1"/>
    <col min="3" max="3" width="1.42578125" style="1037" customWidth="1"/>
    <col min="4" max="4" width="19.7109375" style="1037" customWidth="1"/>
    <col min="5" max="5" width="1.42578125" style="1037" customWidth="1"/>
    <col min="6" max="6" width="12.5703125" style="1037" bestFit="1" customWidth="1"/>
    <col min="7" max="7" width="11.42578125" style="1037" bestFit="1" customWidth="1"/>
    <col min="8" max="8" width="12.5703125" style="1037" bestFit="1" customWidth="1"/>
    <col min="9" max="9" width="1.85546875" style="1037" customWidth="1"/>
    <col min="10" max="10" width="12.5703125" style="1037" bestFit="1" customWidth="1"/>
    <col min="11" max="11" width="15.85546875" style="1037" bestFit="1" customWidth="1"/>
    <col min="12" max="12" width="12.5703125" style="1037" bestFit="1" customWidth="1"/>
    <col min="13" max="13" width="1.7109375" style="1037" customWidth="1"/>
    <col min="14" max="14" width="11.42578125" style="1037" bestFit="1" customWidth="1"/>
    <col min="15" max="16384" width="10.85546875" style="1037"/>
  </cols>
  <sheetData>
    <row r="2" spans="1:15">
      <c r="A2" s="166" t="s">
        <v>4369</v>
      </c>
    </row>
    <row r="5" spans="1:15">
      <c r="A5" s="1038" t="s">
        <v>1377</v>
      </c>
    </row>
    <row r="7" spans="1:15">
      <c r="A7" s="981"/>
      <c r="B7" s="982" t="s">
        <v>667</v>
      </c>
      <c r="C7" s="983"/>
      <c r="D7" s="983"/>
      <c r="E7" s="983"/>
      <c r="F7" s="984" t="s">
        <v>11</v>
      </c>
      <c r="G7" s="984"/>
      <c r="H7" s="983"/>
      <c r="I7" s="983"/>
      <c r="J7" s="983"/>
      <c r="K7" s="982" t="s">
        <v>668</v>
      </c>
      <c r="L7" s="985">
        <v>2022</v>
      </c>
      <c r="M7" s="983"/>
      <c r="N7" s="986">
        <v>586.96199999999999</v>
      </c>
      <c r="O7" s="987"/>
    </row>
    <row r="8" spans="1:15">
      <c r="A8" s="981"/>
      <c r="B8" s="988"/>
      <c r="C8" s="983"/>
      <c r="D8" s="983"/>
      <c r="E8" s="983"/>
      <c r="F8" s="983"/>
      <c r="G8" s="983"/>
      <c r="H8" s="983"/>
      <c r="I8" s="983"/>
      <c r="J8" s="983"/>
      <c r="K8" s="983"/>
      <c r="L8" s="983"/>
      <c r="M8" s="983"/>
      <c r="N8" s="983"/>
      <c r="O8" s="987"/>
    </row>
    <row r="9" spans="1:15" ht="12.4" customHeight="1">
      <c r="A9" s="1578" t="s">
        <v>0</v>
      </c>
      <c r="B9" s="1580" t="s">
        <v>371</v>
      </c>
      <c r="C9" s="983"/>
      <c r="D9" s="1582" t="s">
        <v>669</v>
      </c>
      <c r="E9" s="983"/>
      <c r="F9" s="1584" t="s">
        <v>670</v>
      </c>
      <c r="G9" s="1584"/>
      <c r="H9" s="1584"/>
      <c r="I9" s="983"/>
      <c r="J9" s="1584" t="s">
        <v>671</v>
      </c>
      <c r="K9" s="1584"/>
      <c r="L9" s="1584"/>
      <c r="M9" s="983"/>
      <c r="N9" s="1574" t="s">
        <v>672</v>
      </c>
      <c r="O9" s="1574" t="s">
        <v>372</v>
      </c>
    </row>
    <row r="10" spans="1:15" ht="12" thickBot="1">
      <c r="A10" s="1579"/>
      <c r="B10" s="1581"/>
      <c r="C10" s="983"/>
      <c r="D10" s="1583"/>
      <c r="E10" s="983"/>
      <c r="F10" s="990" t="s">
        <v>673</v>
      </c>
      <c r="G10" s="991" t="s">
        <v>674</v>
      </c>
      <c r="H10" s="991" t="s">
        <v>675</v>
      </c>
      <c r="I10" s="983"/>
      <c r="J10" s="991" t="s">
        <v>673</v>
      </c>
      <c r="K10" s="991" t="s">
        <v>674</v>
      </c>
      <c r="L10" s="991" t="s">
        <v>675</v>
      </c>
      <c r="M10" s="983"/>
      <c r="N10" s="1575"/>
      <c r="O10" s="1575"/>
    </row>
    <row r="11" spans="1:15" ht="13.15" customHeight="1" thickTop="1">
      <c r="A11" s="1576" t="s">
        <v>445</v>
      </c>
      <c r="B11" s="1576"/>
      <c r="C11" s="983"/>
      <c r="D11" s="992"/>
      <c r="E11" s="983" t="s">
        <v>437</v>
      </c>
      <c r="F11" s="992">
        <v>0</v>
      </c>
      <c r="G11" s="992">
        <v>0</v>
      </c>
      <c r="H11" s="992">
        <v>0</v>
      </c>
      <c r="I11" s="983"/>
      <c r="J11" s="992">
        <v>0</v>
      </c>
      <c r="K11" s="992">
        <v>0</v>
      </c>
      <c r="L11" s="992">
        <v>0</v>
      </c>
      <c r="M11" s="983"/>
      <c r="N11" s="992">
        <v>0</v>
      </c>
      <c r="O11" s="993"/>
    </row>
    <row r="12" spans="1:15">
      <c r="A12" s="994">
        <v>1</v>
      </c>
      <c r="B12" s="995" t="s">
        <v>683</v>
      </c>
      <c r="C12" s="983"/>
      <c r="D12" s="995" t="s">
        <v>257</v>
      </c>
      <c r="E12" s="983" t="s">
        <v>437</v>
      </c>
      <c r="F12" s="995"/>
      <c r="G12" s="995">
        <v>0</v>
      </c>
      <c r="H12" s="995">
        <v>0</v>
      </c>
      <c r="I12" s="983"/>
      <c r="J12" s="995"/>
      <c r="K12" s="995">
        <v>0</v>
      </c>
      <c r="L12" s="995">
        <v>0</v>
      </c>
      <c r="M12" s="983"/>
      <c r="N12" s="995">
        <v>0</v>
      </c>
      <c r="O12" s="996"/>
    </row>
    <row r="13" spans="1:15">
      <c r="A13" s="997">
        <v>2</v>
      </c>
      <c r="B13" s="998" t="s">
        <v>294</v>
      </c>
      <c r="C13" s="983"/>
      <c r="D13" s="998" t="s">
        <v>257</v>
      </c>
      <c r="E13" s="983" t="s">
        <v>437</v>
      </c>
      <c r="F13" s="998"/>
      <c r="G13" s="998">
        <v>0</v>
      </c>
      <c r="H13" s="998">
        <v>0</v>
      </c>
      <c r="I13" s="983"/>
      <c r="J13" s="998"/>
      <c r="K13" s="998">
        <v>0</v>
      </c>
      <c r="L13" s="998">
        <v>0</v>
      </c>
      <c r="M13" s="983"/>
      <c r="N13" s="998">
        <v>0</v>
      </c>
      <c r="O13" s="999"/>
    </row>
    <row r="14" spans="1:15">
      <c r="A14" s="994">
        <v>3</v>
      </c>
      <c r="B14" s="995" t="s">
        <v>295</v>
      </c>
      <c r="C14" s="983"/>
      <c r="D14" s="995" t="s">
        <v>257</v>
      </c>
      <c r="E14" s="983" t="s">
        <v>437</v>
      </c>
      <c r="F14" s="995"/>
      <c r="G14" s="995">
        <v>0</v>
      </c>
      <c r="H14" s="995">
        <v>0</v>
      </c>
      <c r="I14" s="983"/>
      <c r="J14" s="995"/>
      <c r="K14" s="995">
        <v>0</v>
      </c>
      <c r="L14" s="995">
        <v>0</v>
      </c>
      <c r="M14" s="983"/>
      <c r="N14" s="995">
        <v>0</v>
      </c>
      <c r="O14" s="996"/>
    </row>
    <row r="15" spans="1:15">
      <c r="A15" s="997">
        <v>4</v>
      </c>
      <c r="B15" s="998" t="s">
        <v>684</v>
      </c>
      <c r="C15" s="983"/>
      <c r="D15" s="998" t="s">
        <v>286</v>
      </c>
      <c r="E15" s="983" t="s">
        <v>437</v>
      </c>
      <c r="F15" s="998"/>
      <c r="G15" s="998">
        <v>0</v>
      </c>
      <c r="H15" s="998">
        <v>0</v>
      </c>
      <c r="I15" s="983"/>
      <c r="J15" s="998"/>
      <c r="K15" s="998">
        <v>0</v>
      </c>
      <c r="L15" s="998">
        <v>0</v>
      </c>
      <c r="M15" s="983"/>
      <c r="N15" s="998">
        <v>0</v>
      </c>
      <c r="O15" s="999"/>
    </row>
    <row r="16" spans="1:15">
      <c r="A16" s="994">
        <v>5</v>
      </c>
      <c r="B16" s="995" t="s">
        <v>685</v>
      </c>
      <c r="C16" s="983"/>
      <c r="D16" s="995" t="s">
        <v>286</v>
      </c>
      <c r="E16" s="983" t="s">
        <v>437</v>
      </c>
      <c r="F16" s="995"/>
      <c r="G16" s="995">
        <v>0</v>
      </c>
      <c r="H16" s="995">
        <v>0</v>
      </c>
      <c r="I16" s="983"/>
      <c r="J16" s="995"/>
      <c r="K16" s="995">
        <v>0</v>
      </c>
      <c r="L16" s="995">
        <v>0</v>
      </c>
      <c r="M16" s="983"/>
      <c r="N16" s="995">
        <v>0</v>
      </c>
      <c r="O16" s="996"/>
    </row>
    <row r="17" spans="1:15">
      <c r="A17" s="997">
        <v>6</v>
      </c>
      <c r="B17" s="998" t="s">
        <v>686</v>
      </c>
      <c r="C17" s="983"/>
      <c r="D17" s="998" t="s">
        <v>286</v>
      </c>
      <c r="E17" s="983" t="s">
        <v>437</v>
      </c>
      <c r="F17" s="998"/>
      <c r="G17" s="998">
        <v>0</v>
      </c>
      <c r="H17" s="998">
        <v>0</v>
      </c>
      <c r="I17" s="983"/>
      <c r="J17" s="998"/>
      <c r="K17" s="998">
        <v>0</v>
      </c>
      <c r="L17" s="998">
        <v>0</v>
      </c>
      <c r="M17" s="983"/>
      <c r="N17" s="998">
        <v>0</v>
      </c>
      <c r="O17" s="999"/>
    </row>
    <row r="18" spans="1:15">
      <c r="A18" s="1577" t="s">
        <v>676</v>
      </c>
      <c r="B18" s="1577"/>
      <c r="C18" s="983"/>
      <c r="D18" s="1000"/>
      <c r="E18" s="983" t="s">
        <v>437</v>
      </c>
      <c r="F18" s="1000">
        <v>0</v>
      </c>
      <c r="G18" s="1000">
        <v>0</v>
      </c>
      <c r="H18" s="1000">
        <v>0</v>
      </c>
      <c r="I18" s="983"/>
      <c r="J18" s="1000">
        <v>0</v>
      </c>
      <c r="K18" s="1000">
        <v>0</v>
      </c>
      <c r="L18" s="1000">
        <v>0</v>
      </c>
      <c r="M18" s="983"/>
      <c r="N18" s="1000">
        <v>0</v>
      </c>
      <c r="O18" s="1001"/>
    </row>
    <row r="19" spans="1:15">
      <c r="A19" s="994">
        <v>7</v>
      </c>
      <c r="B19" s="995" t="s">
        <v>687</v>
      </c>
      <c r="C19" s="983"/>
      <c r="D19" s="995" t="s">
        <v>257</v>
      </c>
      <c r="E19" s="983" t="s">
        <v>437</v>
      </c>
      <c r="F19" s="995"/>
      <c r="G19" s="995">
        <v>0</v>
      </c>
      <c r="H19" s="995">
        <v>0</v>
      </c>
      <c r="I19" s="983"/>
      <c r="J19" s="995"/>
      <c r="K19" s="995">
        <v>0</v>
      </c>
      <c r="L19" s="995">
        <v>0</v>
      </c>
      <c r="M19" s="983"/>
      <c r="N19" s="995">
        <v>0</v>
      </c>
      <c r="O19" s="996"/>
    </row>
    <row r="20" spans="1:15">
      <c r="A20" s="997">
        <v>8</v>
      </c>
      <c r="B20" s="998" t="s">
        <v>688</v>
      </c>
      <c r="C20" s="983"/>
      <c r="D20" s="998" t="s">
        <v>257</v>
      </c>
      <c r="E20" s="983" t="s">
        <v>437</v>
      </c>
      <c r="F20" s="998"/>
      <c r="G20" s="998">
        <v>0</v>
      </c>
      <c r="H20" s="998">
        <v>0</v>
      </c>
      <c r="I20" s="983"/>
      <c r="J20" s="998"/>
      <c r="K20" s="998">
        <v>0</v>
      </c>
      <c r="L20" s="998">
        <v>0</v>
      </c>
      <c r="M20" s="983"/>
      <c r="N20" s="998">
        <v>0</v>
      </c>
      <c r="O20" s="999"/>
    </row>
    <row r="21" spans="1:15">
      <c r="A21" s="994">
        <v>9</v>
      </c>
      <c r="B21" s="995" t="s">
        <v>689</v>
      </c>
      <c r="C21" s="983"/>
      <c r="D21" s="995" t="s">
        <v>257</v>
      </c>
      <c r="E21" s="983" t="s">
        <v>437</v>
      </c>
      <c r="F21" s="995"/>
      <c r="G21" s="995">
        <v>0</v>
      </c>
      <c r="H21" s="995">
        <v>0</v>
      </c>
      <c r="I21" s="983"/>
      <c r="J21" s="995"/>
      <c r="K21" s="995">
        <v>0</v>
      </c>
      <c r="L21" s="995">
        <v>0</v>
      </c>
      <c r="M21" s="983"/>
      <c r="N21" s="995">
        <v>0</v>
      </c>
      <c r="O21" s="996"/>
    </row>
    <row r="22" spans="1:15">
      <c r="A22" s="997">
        <v>10</v>
      </c>
      <c r="B22" s="998" t="s">
        <v>690</v>
      </c>
      <c r="C22" s="983"/>
      <c r="D22" s="998" t="s">
        <v>259</v>
      </c>
      <c r="E22" s="983" t="s">
        <v>437</v>
      </c>
      <c r="F22" s="998"/>
      <c r="G22" s="998">
        <v>0</v>
      </c>
      <c r="H22" s="998">
        <v>0</v>
      </c>
      <c r="I22" s="983"/>
      <c r="J22" s="998"/>
      <c r="K22" s="998">
        <v>0</v>
      </c>
      <c r="L22" s="998">
        <v>0</v>
      </c>
      <c r="M22" s="983"/>
      <c r="N22" s="998">
        <v>0</v>
      </c>
      <c r="O22" s="999"/>
    </row>
    <row r="23" spans="1:15">
      <c r="A23" s="994">
        <v>11</v>
      </c>
      <c r="B23" s="995" t="s">
        <v>691</v>
      </c>
      <c r="C23" s="983"/>
      <c r="D23" s="995" t="s">
        <v>259</v>
      </c>
      <c r="E23" s="983" t="s">
        <v>437</v>
      </c>
      <c r="F23" s="995"/>
      <c r="G23" s="995">
        <v>0</v>
      </c>
      <c r="H23" s="995">
        <v>0</v>
      </c>
      <c r="I23" s="983"/>
      <c r="J23" s="995"/>
      <c r="K23" s="995">
        <v>0</v>
      </c>
      <c r="L23" s="995">
        <v>0</v>
      </c>
      <c r="M23" s="983"/>
      <c r="N23" s="995">
        <v>0</v>
      </c>
      <c r="O23" s="996"/>
    </row>
    <row r="24" spans="1:15">
      <c r="A24" s="997">
        <v>12</v>
      </c>
      <c r="B24" s="998" t="s">
        <v>692</v>
      </c>
      <c r="C24" s="983"/>
      <c r="D24" s="998" t="s">
        <v>259</v>
      </c>
      <c r="E24" s="983" t="s">
        <v>437</v>
      </c>
      <c r="F24" s="998"/>
      <c r="G24" s="998">
        <v>0</v>
      </c>
      <c r="H24" s="998">
        <v>0</v>
      </c>
      <c r="I24" s="983"/>
      <c r="J24" s="998"/>
      <c r="K24" s="998">
        <v>0</v>
      </c>
      <c r="L24" s="998">
        <v>0</v>
      </c>
      <c r="M24" s="983"/>
      <c r="N24" s="998">
        <v>0</v>
      </c>
      <c r="O24" s="999"/>
    </row>
    <row r="25" spans="1:15">
      <c r="A25" s="1577" t="s">
        <v>535</v>
      </c>
      <c r="B25" s="1577"/>
      <c r="C25" s="983"/>
      <c r="D25" s="1000"/>
      <c r="E25" s="983" t="s">
        <v>437</v>
      </c>
      <c r="F25" s="1000">
        <v>0</v>
      </c>
      <c r="G25" s="1000">
        <v>0</v>
      </c>
      <c r="H25" s="1000">
        <v>0</v>
      </c>
      <c r="I25" s="983"/>
      <c r="J25" s="1000">
        <v>0</v>
      </c>
      <c r="K25" s="1000">
        <v>0</v>
      </c>
      <c r="L25" s="1000">
        <v>0</v>
      </c>
      <c r="M25" s="983"/>
      <c r="N25" s="1000">
        <v>0</v>
      </c>
      <c r="O25" s="1001"/>
    </row>
    <row r="26" spans="1:15">
      <c r="A26" s="994">
        <v>13</v>
      </c>
      <c r="B26" s="995" t="s">
        <v>693</v>
      </c>
      <c r="C26" s="983"/>
      <c r="D26" s="995"/>
      <c r="E26" s="983" t="s">
        <v>437</v>
      </c>
      <c r="F26" s="995"/>
      <c r="G26" s="995">
        <v>0</v>
      </c>
      <c r="H26" s="995">
        <v>0</v>
      </c>
      <c r="I26" s="983"/>
      <c r="J26" s="995"/>
      <c r="K26" s="995">
        <v>0</v>
      </c>
      <c r="L26" s="995">
        <v>0</v>
      </c>
      <c r="M26" s="983"/>
      <c r="N26" s="995">
        <v>0</v>
      </c>
      <c r="O26" s="996"/>
    </row>
    <row r="27" spans="1:15">
      <c r="A27" s="997">
        <v>14</v>
      </c>
      <c r="B27" s="998" t="s">
        <v>694</v>
      </c>
      <c r="C27" s="983"/>
      <c r="D27" s="998"/>
      <c r="E27" s="983" t="s">
        <v>437</v>
      </c>
      <c r="F27" s="998"/>
      <c r="G27" s="998">
        <v>0</v>
      </c>
      <c r="H27" s="998">
        <v>0</v>
      </c>
      <c r="I27" s="983"/>
      <c r="J27" s="998"/>
      <c r="K27" s="998">
        <v>0</v>
      </c>
      <c r="L27" s="998">
        <v>0</v>
      </c>
      <c r="M27" s="983"/>
      <c r="N27" s="998">
        <v>0</v>
      </c>
      <c r="O27" s="999"/>
    </row>
    <row r="28" spans="1:15">
      <c r="A28" s="994">
        <v>15</v>
      </c>
      <c r="B28" s="995" t="s">
        <v>695</v>
      </c>
      <c r="C28" s="983"/>
      <c r="D28" s="995"/>
      <c r="E28" s="983" t="s">
        <v>437</v>
      </c>
      <c r="F28" s="995"/>
      <c r="G28" s="995">
        <v>0</v>
      </c>
      <c r="H28" s="995">
        <v>0</v>
      </c>
      <c r="I28" s="983"/>
      <c r="J28" s="995"/>
      <c r="K28" s="995">
        <v>0</v>
      </c>
      <c r="L28" s="995">
        <v>0</v>
      </c>
      <c r="M28" s="983"/>
      <c r="N28" s="995">
        <v>0</v>
      </c>
      <c r="O28" s="996"/>
    </row>
    <row r="29" spans="1:15">
      <c r="A29" s="1577" t="s">
        <v>537</v>
      </c>
      <c r="B29" s="1577"/>
      <c r="C29" s="983"/>
      <c r="D29" s="1000"/>
      <c r="E29" s="983" t="s">
        <v>437</v>
      </c>
      <c r="F29" s="1000">
        <v>787159331613.61523</v>
      </c>
      <c r="G29" s="1000">
        <v>0</v>
      </c>
      <c r="H29" s="1000">
        <v>787159331613.61523</v>
      </c>
      <c r="I29" s="983"/>
      <c r="J29" s="1000">
        <v>787039331615</v>
      </c>
      <c r="K29" s="1000">
        <v>0</v>
      </c>
      <c r="L29" s="1000">
        <v>787039331615</v>
      </c>
      <c r="M29" s="983"/>
      <c r="N29" s="1000">
        <v>119999998.61517334</v>
      </c>
      <c r="O29" s="1001"/>
    </row>
    <row r="30" spans="1:15">
      <c r="A30" s="994">
        <v>16</v>
      </c>
      <c r="B30" s="995" t="s">
        <v>447</v>
      </c>
      <c r="C30" s="983"/>
      <c r="D30" s="995" t="s">
        <v>263</v>
      </c>
      <c r="E30" s="983" t="s">
        <v>437</v>
      </c>
      <c r="F30" s="995">
        <v>590641000000</v>
      </c>
      <c r="G30" s="995">
        <v>0</v>
      </c>
      <c r="H30" s="995">
        <v>590641000000</v>
      </c>
      <c r="I30" s="983"/>
      <c r="J30" s="995">
        <v>590641000000</v>
      </c>
      <c r="K30" s="995">
        <v>0</v>
      </c>
      <c r="L30" s="995">
        <v>590641000000</v>
      </c>
      <c r="M30" s="983"/>
      <c r="N30" s="995">
        <v>0</v>
      </c>
      <c r="O30" s="996"/>
    </row>
    <row r="31" spans="1:15">
      <c r="A31" s="997">
        <v>17</v>
      </c>
      <c r="B31" s="998" t="s">
        <v>448</v>
      </c>
      <c r="C31" s="983"/>
      <c r="D31" s="998" t="s">
        <v>263</v>
      </c>
      <c r="E31" s="983" t="s">
        <v>437</v>
      </c>
      <c r="F31" s="998">
        <v>183993331613.61517</v>
      </c>
      <c r="G31" s="998">
        <v>0</v>
      </c>
      <c r="H31" s="998">
        <v>183993331613.61517</v>
      </c>
      <c r="I31" s="983"/>
      <c r="J31" s="998">
        <v>183873331615</v>
      </c>
      <c r="K31" s="998">
        <v>0</v>
      </c>
      <c r="L31" s="998">
        <v>183873331615</v>
      </c>
      <c r="M31" s="983"/>
      <c r="N31" s="998">
        <v>119999998.61517334</v>
      </c>
      <c r="O31" s="999" t="s">
        <v>4252</v>
      </c>
    </row>
    <row r="32" spans="1:15">
      <c r="A32" s="994">
        <v>18</v>
      </c>
      <c r="B32" s="995" t="s">
        <v>228</v>
      </c>
      <c r="C32" s="983"/>
      <c r="D32" s="995" t="s">
        <v>263</v>
      </c>
      <c r="E32" s="983" t="s">
        <v>437</v>
      </c>
      <c r="F32" s="995">
        <v>12525000000</v>
      </c>
      <c r="G32" s="995">
        <v>0</v>
      </c>
      <c r="H32" s="995">
        <v>12525000000</v>
      </c>
      <c r="I32" s="983"/>
      <c r="J32" s="995">
        <v>12525000000</v>
      </c>
      <c r="K32" s="995">
        <v>0</v>
      </c>
      <c r="L32" s="995">
        <v>12525000000</v>
      </c>
      <c r="M32" s="983"/>
      <c r="N32" s="995">
        <v>0</v>
      </c>
      <c r="O32" s="996"/>
    </row>
    <row r="33" spans="1:15">
      <c r="A33" s="1577" t="s">
        <v>446</v>
      </c>
      <c r="B33" s="1577"/>
      <c r="C33" s="983"/>
      <c r="D33" s="1000"/>
      <c r="E33" s="983" t="s">
        <v>437</v>
      </c>
      <c r="F33" s="1000">
        <v>0</v>
      </c>
      <c r="G33" s="1000">
        <v>0</v>
      </c>
      <c r="H33" s="1000">
        <v>0</v>
      </c>
      <c r="I33" s="983"/>
      <c r="J33" s="1000">
        <v>0</v>
      </c>
      <c r="K33" s="1000">
        <v>0</v>
      </c>
      <c r="L33" s="1000">
        <v>0</v>
      </c>
      <c r="M33" s="983"/>
      <c r="N33" s="1000">
        <v>0</v>
      </c>
      <c r="O33" s="1001"/>
    </row>
    <row r="34" spans="1:15">
      <c r="A34" s="997">
        <v>19</v>
      </c>
      <c r="B34" s="998" t="s">
        <v>284</v>
      </c>
      <c r="C34" s="983"/>
      <c r="D34" s="998" t="s">
        <v>257</v>
      </c>
      <c r="E34" s="983" t="s">
        <v>437</v>
      </c>
      <c r="F34" s="998"/>
      <c r="G34" s="998">
        <v>0</v>
      </c>
      <c r="H34" s="998">
        <v>0</v>
      </c>
      <c r="I34" s="983"/>
      <c r="J34" s="998"/>
      <c r="K34" s="998">
        <v>0</v>
      </c>
      <c r="L34" s="998">
        <v>0</v>
      </c>
      <c r="M34" s="983"/>
      <c r="N34" s="998">
        <v>0</v>
      </c>
      <c r="O34" s="999"/>
    </row>
    <row r="35" spans="1:15">
      <c r="A35" s="994">
        <v>20</v>
      </c>
      <c r="B35" s="995" t="s">
        <v>696</v>
      </c>
      <c r="C35" s="983"/>
      <c r="D35" s="995" t="s">
        <v>257</v>
      </c>
      <c r="E35" s="983" t="s">
        <v>437</v>
      </c>
      <c r="F35" s="995"/>
      <c r="G35" s="995">
        <v>0</v>
      </c>
      <c r="H35" s="995">
        <v>0</v>
      </c>
      <c r="I35" s="983"/>
      <c r="J35" s="995"/>
      <c r="K35" s="995">
        <v>0</v>
      </c>
      <c r="L35" s="995">
        <v>0</v>
      </c>
      <c r="M35" s="983"/>
      <c r="N35" s="995">
        <v>0</v>
      </c>
      <c r="O35" s="996"/>
    </row>
    <row r="36" spans="1:15">
      <c r="A36" s="997">
        <v>21</v>
      </c>
      <c r="B36" s="998" t="s">
        <v>285</v>
      </c>
      <c r="C36" s="983"/>
      <c r="D36" s="998" t="s">
        <v>257</v>
      </c>
      <c r="E36" s="983" t="s">
        <v>437</v>
      </c>
      <c r="F36" s="998"/>
      <c r="G36" s="998">
        <v>0</v>
      </c>
      <c r="H36" s="998">
        <v>0</v>
      </c>
      <c r="I36" s="983"/>
      <c r="J36" s="998"/>
      <c r="K36" s="998">
        <v>0</v>
      </c>
      <c r="L36" s="998">
        <v>0</v>
      </c>
      <c r="M36" s="983"/>
      <c r="N36" s="998">
        <v>0</v>
      </c>
      <c r="O36" s="999"/>
    </row>
    <row r="37" spans="1:15">
      <c r="A37" s="994">
        <v>22</v>
      </c>
      <c r="B37" s="995" t="s">
        <v>298</v>
      </c>
      <c r="C37" s="983"/>
      <c r="D37" s="995" t="s">
        <v>257</v>
      </c>
      <c r="E37" s="983" t="s">
        <v>437</v>
      </c>
      <c r="F37" s="995"/>
      <c r="G37" s="995">
        <v>0</v>
      </c>
      <c r="H37" s="995">
        <v>0</v>
      </c>
      <c r="I37" s="983"/>
      <c r="J37" s="995"/>
      <c r="K37" s="995">
        <v>0</v>
      </c>
      <c r="L37" s="995">
        <v>0</v>
      </c>
      <c r="M37" s="983"/>
      <c r="N37" s="995">
        <v>0</v>
      </c>
      <c r="O37" s="996"/>
    </row>
    <row r="38" spans="1:15">
      <c r="A38" s="997">
        <v>23</v>
      </c>
      <c r="B38" s="998" t="s">
        <v>297</v>
      </c>
      <c r="C38" s="983"/>
      <c r="D38" s="998" t="s">
        <v>257</v>
      </c>
      <c r="E38" s="983" t="s">
        <v>437</v>
      </c>
      <c r="F38" s="998"/>
      <c r="G38" s="998">
        <v>0</v>
      </c>
      <c r="H38" s="998">
        <v>0</v>
      </c>
      <c r="I38" s="983"/>
      <c r="J38" s="998"/>
      <c r="K38" s="998">
        <v>0</v>
      </c>
      <c r="L38" s="998">
        <v>0</v>
      </c>
      <c r="M38" s="983"/>
      <c r="N38" s="998">
        <v>0</v>
      </c>
      <c r="O38" s="999"/>
    </row>
    <row r="39" spans="1:15">
      <c r="A39" s="994">
        <v>24</v>
      </c>
      <c r="B39" s="995" t="s">
        <v>697</v>
      </c>
      <c r="C39" s="983"/>
      <c r="D39" s="995" t="s">
        <v>257</v>
      </c>
      <c r="E39" s="983" t="s">
        <v>437</v>
      </c>
      <c r="F39" s="995"/>
      <c r="G39" s="995">
        <v>0</v>
      </c>
      <c r="H39" s="995">
        <v>0</v>
      </c>
      <c r="I39" s="983"/>
      <c r="J39" s="995"/>
      <c r="K39" s="995">
        <v>0</v>
      </c>
      <c r="L39" s="995">
        <v>0</v>
      </c>
      <c r="M39" s="983"/>
      <c r="N39" s="995">
        <v>0</v>
      </c>
      <c r="O39" s="996"/>
    </row>
    <row r="40" spans="1:15">
      <c r="A40" s="997">
        <v>25</v>
      </c>
      <c r="B40" s="998" t="s">
        <v>291</v>
      </c>
      <c r="C40" s="983"/>
      <c r="D40" s="998" t="s">
        <v>257</v>
      </c>
      <c r="E40" s="983" t="s">
        <v>437</v>
      </c>
      <c r="F40" s="998"/>
      <c r="G40" s="998">
        <v>0</v>
      </c>
      <c r="H40" s="998">
        <v>0</v>
      </c>
      <c r="I40" s="983"/>
      <c r="J40" s="998"/>
      <c r="K40" s="998">
        <v>0</v>
      </c>
      <c r="L40" s="998">
        <v>0</v>
      </c>
      <c r="M40" s="983"/>
      <c r="N40" s="998">
        <v>0</v>
      </c>
      <c r="O40" s="999"/>
    </row>
    <row r="41" spans="1:15">
      <c r="A41" s="994">
        <v>26</v>
      </c>
      <c r="B41" s="995" t="s">
        <v>698</v>
      </c>
      <c r="C41" s="983"/>
      <c r="D41" s="995" t="s">
        <v>257</v>
      </c>
      <c r="E41" s="983" t="s">
        <v>437</v>
      </c>
      <c r="F41" s="995"/>
      <c r="G41" s="995">
        <v>0</v>
      </c>
      <c r="H41" s="995">
        <v>0</v>
      </c>
      <c r="I41" s="983"/>
      <c r="J41" s="995"/>
      <c r="K41" s="995">
        <v>0</v>
      </c>
      <c r="L41" s="995">
        <v>0</v>
      </c>
      <c r="M41" s="983"/>
      <c r="N41" s="995">
        <v>0</v>
      </c>
      <c r="O41" s="996"/>
    </row>
    <row r="42" spans="1:15">
      <c r="A42" s="997">
        <v>27</v>
      </c>
      <c r="B42" s="998" t="s">
        <v>287</v>
      </c>
      <c r="C42" s="983"/>
      <c r="D42" s="998" t="s">
        <v>286</v>
      </c>
      <c r="E42" s="983" t="s">
        <v>437</v>
      </c>
      <c r="F42" s="998"/>
      <c r="G42" s="998">
        <v>0</v>
      </c>
      <c r="H42" s="998">
        <v>0</v>
      </c>
      <c r="I42" s="983"/>
      <c r="J42" s="998"/>
      <c r="K42" s="998">
        <v>0</v>
      </c>
      <c r="L42" s="998">
        <v>0</v>
      </c>
      <c r="M42" s="983"/>
      <c r="N42" s="998">
        <v>0</v>
      </c>
      <c r="O42" s="999"/>
    </row>
    <row r="43" spans="1:15">
      <c r="A43" s="994">
        <v>28</v>
      </c>
      <c r="B43" s="995" t="s">
        <v>699</v>
      </c>
      <c r="C43" s="983"/>
      <c r="D43" s="995" t="s">
        <v>257</v>
      </c>
      <c r="E43" s="983" t="s">
        <v>437</v>
      </c>
      <c r="F43" s="995"/>
      <c r="G43" s="995">
        <v>0</v>
      </c>
      <c r="H43" s="995">
        <v>0</v>
      </c>
      <c r="I43" s="983"/>
      <c r="J43" s="995"/>
      <c r="K43" s="995">
        <v>0</v>
      </c>
      <c r="L43" s="995">
        <v>0</v>
      </c>
      <c r="M43" s="983"/>
      <c r="N43" s="995">
        <v>0</v>
      </c>
      <c r="O43" s="996"/>
    </row>
    <row r="44" spans="1:15">
      <c r="A44" s="997">
        <v>29</v>
      </c>
      <c r="B44" s="998" t="s">
        <v>700</v>
      </c>
      <c r="C44" s="983"/>
      <c r="D44" s="998" t="s">
        <v>11</v>
      </c>
      <c r="E44" s="983" t="s">
        <v>437</v>
      </c>
      <c r="F44" s="998"/>
      <c r="G44" s="998">
        <v>0</v>
      </c>
      <c r="H44" s="998">
        <v>0</v>
      </c>
      <c r="I44" s="983"/>
      <c r="J44" s="998"/>
      <c r="K44" s="998">
        <v>0</v>
      </c>
      <c r="L44" s="998">
        <v>0</v>
      </c>
      <c r="M44" s="983"/>
      <c r="N44" s="998">
        <v>0</v>
      </c>
      <c r="O44" s="999"/>
    </row>
    <row r="45" spans="1:15">
      <c r="A45" s="1577" t="s">
        <v>677</v>
      </c>
      <c r="B45" s="1577"/>
      <c r="C45" s="983"/>
      <c r="D45" s="1000"/>
      <c r="E45" s="983" t="s">
        <v>437</v>
      </c>
      <c r="F45" s="1000">
        <v>13953305484</v>
      </c>
      <c r="G45" s="1000">
        <v>0</v>
      </c>
      <c r="H45" s="1000">
        <v>13953305484</v>
      </c>
      <c r="I45" s="983"/>
      <c r="J45" s="1000">
        <v>14102307699</v>
      </c>
      <c r="K45" s="1000">
        <v>66520556</v>
      </c>
      <c r="L45" s="1000">
        <v>14168828255</v>
      </c>
      <c r="M45" s="983"/>
      <c r="N45" s="1000">
        <v>-215522771</v>
      </c>
      <c r="O45" s="1001"/>
    </row>
    <row r="46" spans="1:15">
      <c r="A46" s="994">
        <v>30</v>
      </c>
      <c r="B46" s="995" t="s">
        <v>223</v>
      </c>
      <c r="C46" s="983"/>
      <c r="D46" s="995" t="s">
        <v>269</v>
      </c>
      <c r="E46" s="983" t="s">
        <v>437</v>
      </c>
      <c r="F46" s="995">
        <v>9317058863</v>
      </c>
      <c r="G46" s="995">
        <v>0</v>
      </c>
      <c r="H46" s="995">
        <v>9317058863</v>
      </c>
      <c r="I46" s="983"/>
      <c r="J46" s="995">
        <v>9250538307</v>
      </c>
      <c r="K46" s="995">
        <v>66520556</v>
      </c>
      <c r="L46" s="995">
        <v>9317058863</v>
      </c>
      <c r="M46" s="983"/>
      <c r="N46" s="995">
        <v>0</v>
      </c>
      <c r="O46" s="996"/>
    </row>
    <row r="47" spans="1:15">
      <c r="A47" s="997">
        <v>31</v>
      </c>
      <c r="B47" s="998" t="s">
        <v>235</v>
      </c>
      <c r="C47" s="983"/>
      <c r="D47" s="998" t="s">
        <v>269</v>
      </c>
      <c r="E47" s="983" t="s">
        <v>437</v>
      </c>
      <c r="F47" s="998"/>
      <c r="G47" s="998">
        <v>0</v>
      </c>
      <c r="H47" s="998">
        <v>0</v>
      </c>
      <c r="I47" s="983"/>
      <c r="J47" s="998"/>
      <c r="K47" s="998">
        <v>0</v>
      </c>
      <c r="L47" s="998">
        <v>0</v>
      </c>
      <c r="M47" s="983"/>
      <c r="N47" s="998">
        <v>0</v>
      </c>
      <c r="O47" s="999"/>
    </row>
    <row r="48" spans="1:15">
      <c r="A48" s="994">
        <v>32</v>
      </c>
      <c r="B48" s="995" t="s">
        <v>232</v>
      </c>
      <c r="C48" s="983"/>
      <c r="D48" s="995" t="s">
        <v>269</v>
      </c>
      <c r="E48" s="983" t="s">
        <v>437</v>
      </c>
      <c r="F48" s="995"/>
      <c r="G48" s="995">
        <v>0</v>
      </c>
      <c r="H48" s="995">
        <v>0</v>
      </c>
      <c r="I48" s="983"/>
      <c r="J48" s="995"/>
      <c r="K48" s="995">
        <v>0</v>
      </c>
      <c r="L48" s="995">
        <v>0</v>
      </c>
      <c r="M48" s="983"/>
      <c r="N48" s="995">
        <v>0</v>
      </c>
      <c r="O48" s="996"/>
    </row>
    <row r="49" spans="1:15">
      <c r="A49" s="997">
        <v>33</v>
      </c>
      <c r="B49" s="998" t="s">
        <v>237</v>
      </c>
      <c r="C49" s="983"/>
      <c r="D49" s="998" t="s">
        <v>269</v>
      </c>
      <c r="E49" s="983" t="s">
        <v>437</v>
      </c>
      <c r="F49" s="998"/>
      <c r="G49" s="998">
        <v>0</v>
      </c>
      <c r="H49" s="998">
        <v>0</v>
      </c>
      <c r="I49" s="983"/>
      <c r="J49" s="998"/>
      <c r="K49" s="998">
        <v>0</v>
      </c>
      <c r="L49" s="998">
        <v>0</v>
      </c>
      <c r="M49" s="983"/>
      <c r="N49" s="998">
        <v>0</v>
      </c>
      <c r="O49" s="999"/>
    </row>
    <row r="50" spans="1:15">
      <c r="A50" s="994">
        <v>34</v>
      </c>
      <c r="B50" s="995" t="s">
        <v>234</v>
      </c>
      <c r="C50" s="983"/>
      <c r="D50" s="995" t="s">
        <v>269</v>
      </c>
      <c r="E50" s="983" t="s">
        <v>437</v>
      </c>
      <c r="F50" s="995"/>
      <c r="G50" s="995">
        <v>0</v>
      </c>
      <c r="H50" s="995">
        <v>0</v>
      </c>
      <c r="I50" s="983"/>
      <c r="J50" s="995"/>
      <c r="K50" s="995">
        <v>0</v>
      </c>
      <c r="L50" s="995">
        <v>0</v>
      </c>
      <c r="M50" s="983"/>
      <c r="N50" s="995">
        <v>0</v>
      </c>
      <c r="O50" s="996"/>
    </row>
    <row r="51" spans="1:15">
      <c r="A51" s="997">
        <v>35</v>
      </c>
      <c r="B51" s="998" t="s">
        <v>224</v>
      </c>
      <c r="C51" s="983"/>
      <c r="D51" s="998" t="s">
        <v>269</v>
      </c>
      <c r="E51" s="983" t="s">
        <v>437</v>
      </c>
      <c r="F51" s="998">
        <v>234017363</v>
      </c>
      <c r="G51" s="998"/>
      <c r="H51" s="998">
        <v>234017363</v>
      </c>
      <c r="I51" s="983"/>
      <c r="J51" s="998">
        <v>228008192</v>
      </c>
      <c r="K51" s="998">
        <v>0</v>
      </c>
      <c r="L51" s="998">
        <v>228008192</v>
      </c>
      <c r="M51" s="983"/>
      <c r="N51" s="998">
        <v>6009171</v>
      </c>
      <c r="O51" s="999" t="s">
        <v>4251</v>
      </c>
    </row>
    <row r="52" spans="1:15">
      <c r="A52" s="994">
        <v>36</v>
      </c>
      <c r="B52" s="995" t="s">
        <v>227</v>
      </c>
      <c r="C52" s="983"/>
      <c r="D52" s="995" t="s">
        <v>269</v>
      </c>
      <c r="E52" s="983" t="s">
        <v>437</v>
      </c>
      <c r="F52" s="995">
        <v>1000000000</v>
      </c>
      <c r="G52" s="995"/>
      <c r="H52" s="995">
        <v>1000000000</v>
      </c>
      <c r="I52" s="983"/>
      <c r="J52" s="995">
        <v>1000000000</v>
      </c>
      <c r="K52" s="995">
        <v>0</v>
      </c>
      <c r="L52" s="995">
        <v>1000000000</v>
      </c>
      <c r="M52" s="983"/>
      <c r="N52" s="995">
        <v>0</v>
      </c>
      <c r="O52" s="996"/>
    </row>
    <row r="53" spans="1:15">
      <c r="A53" s="997">
        <v>37</v>
      </c>
      <c r="B53" s="998" t="s">
        <v>226</v>
      </c>
      <c r="C53" s="983"/>
      <c r="D53" s="998" t="s">
        <v>254</v>
      </c>
      <c r="E53" s="983" t="s">
        <v>437</v>
      </c>
      <c r="F53" s="998">
        <v>112544729</v>
      </c>
      <c r="G53" s="998">
        <v>0</v>
      </c>
      <c r="H53" s="998">
        <v>112544729</v>
      </c>
      <c r="I53" s="983"/>
      <c r="J53" s="998">
        <v>72608230</v>
      </c>
      <c r="K53" s="998">
        <v>0</v>
      </c>
      <c r="L53" s="998">
        <v>72608230</v>
      </c>
      <c r="M53" s="983"/>
      <c r="N53" s="998">
        <v>39936499</v>
      </c>
      <c r="O53" s="999" t="s">
        <v>4252</v>
      </c>
    </row>
    <row r="54" spans="1:15">
      <c r="A54" s="994">
        <v>38</v>
      </c>
      <c r="B54" s="995" t="s">
        <v>236</v>
      </c>
      <c r="C54" s="983"/>
      <c r="D54" s="995" t="s">
        <v>254</v>
      </c>
      <c r="E54" s="983" t="s">
        <v>437</v>
      </c>
      <c r="F54" s="995"/>
      <c r="G54" s="995">
        <v>0</v>
      </c>
      <c r="H54" s="995">
        <v>0</v>
      </c>
      <c r="I54" s="983"/>
      <c r="J54" s="995">
        <v>27500</v>
      </c>
      <c r="K54" s="995">
        <v>0</v>
      </c>
      <c r="L54" s="995">
        <v>27500</v>
      </c>
      <c r="M54" s="983"/>
      <c r="N54" s="995">
        <v>-27500</v>
      </c>
      <c r="O54" s="996" t="s">
        <v>4251</v>
      </c>
    </row>
    <row r="55" spans="1:15">
      <c r="A55" s="997">
        <v>39</v>
      </c>
      <c r="B55" s="998" t="s">
        <v>230</v>
      </c>
      <c r="C55" s="983"/>
      <c r="D55" s="998" t="s">
        <v>254</v>
      </c>
      <c r="E55" s="983" t="s">
        <v>437</v>
      </c>
      <c r="F55" s="998"/>
      <c r="G55" s="998">
        <v>0</v>
      </c>
      <c r="H55" s="998">
        <v>0</v>
      </c>
      <c r="I55" s="983"/>
      <c r="J55" s="998">
        <v>1030000</v>
      </c>
      <c r="K55" s="998">
        <v>0</v>
      </c>
      <c r="L55" s="998">
        <v>1030000</v>
      </c>
      <c r="M55" s="983"/>
      <c r="N55" s="998">
        <v>-1030000</v>
      </c>
      <c r="O55" s="999" t="s">
        <v>4251</v>
      </c>
    </row>
    <row r="56" spans="1:15">
      <c r="A56" s="994">
        <v>40</v>
      </c>
      <c r="B56" s="995" t="s">
        <v>225</v>
      </c>
      <c r="C56" s="983"/>
      <c r="D56" s="995" t="s">
        <v>254</v>
      </c>
      <c r="E56" s="983" t="s">
        <v>437</v>
      </c>
      <c r="F56" s="995"/>
      <c r="G56" s="995">
        <v>0</v>
      </c>
      <c r="H56" s="995">
        <v>0</v>
      </c>
      <c r="I56" s="983"/>
      <c r="J56" s="995"/>
      <c r="K56" s="995">
        <v>0</v>
      </c>
      <c r="L56" s="995">
        <v>0</v>
      </c>
      <c r="M56" s="983"/>
      <c r="N56" s="995">
        <v>0</v>
      </c>
      <c r="O56" s="996"/>
    </row>
    <row r="57" spans="1:15">
      <c r="A57" s="997">
        <v>41</v>
      </c>
      <c r="B57" s="998" t="s">
        <v>701</v>
      </c>
      <c r="C57" s="983"/>
      <c r="D57" s="998" t="s">
        <v>263</v>
      </c>
      <c r="E57" s="983" t="s">
        <v>437</v>
      </c>
      <c r="F57" s="998"/>
      <c r="G57" s="998">
        <v>0</v>
      </c>
      <c r="H57" s="998">
        <v>0</v>
      </c>
      <c r="I57" s="983"/>
      <c r="J57" s="998"/>
      <c r="K57" s="998">
        <v>0</v>
      </c>
      <c r="L57" s="998">
        <v>0</v>
      </c>
      <c r="M57" s="983"/>
      <c r="N57" s="998">
        <v>0</v>
      </c>
      <c r="O57" s="999"/>
    </row>
    <row r="58" spans="1:15">
      <c r="A58" s="994">
        <v>42</v>
      </c>
      <c r="B58" s="995" t="s">
        <v>233</v>
      </c>
      <c r="C58" s="983"/>
      <c r="D58" s="995" t="s">
        <v>269</v>
      </c>
      <c r="E58" s="983" t="s">
        <v>437</v>
      </c>
      <c r="F58" s="995">
        <v>64424235</v>
      </c>
      <c r="G58" s="995"/>
      <c r="H58" s="995">
        <v>64424235</v>
      </c>
      <c r="I58" s="983"/>
      <c r="J58" s="995">
        <v>63246661</v>
      </c>
      <c r="K58" s="995"/>
      <c r="L58" s="995">
        <v>63246661</v>
      </c>
      <c r="M58" s="983"/>
      <c r="N58" s="995">
        <v>1177574</v>
      </c>
      <c r="O58" s="996" t="s">
        <v>4251</v>
      </c>
    </row>
    <row r="59" spans="1:15">
      <c r="A59" s="997">
        <v>43</v>
      </c>
      <c r="B59" s="998" t="s">
        <v>231</v>
      </c>
      <c r="C59" s="983"/>
      <c r="D59" s="998" t="s">
        <v>269</v>
      </c>
      <c r="E59" s="983" t="s">
        <v>437</v>
      </c>
      <c r="F59" s="998">
        <v>96633863</v>
      </c>
      <c r="G59" s="998"/>
      <c r="H59" s="998">
        <v>96633863</v>
      </c>
      <c r="I59" s="983"/>
      <c r="J59" s="998">
        <v>96633863</v>
      </c>
      <c r="K59" s="998">
        <v>0</v>
      </c>
      <c r="L59" s="998">
        <v>96633863</v>
      </c>
      <c r="M59" s="983"/>
      <c r="N59" s="998">
        <v>0</v>
      </c>
      <c r="O59" s="999"/>
    </row>
    <row r="60" spans="1:15">
      <c r="A60" s="994">
        <v>44</v>
      </c>
      <c r="B60" s="995" t="s">
        <v>702</v>
      </c>
      <c r="C60" s="983"/>
      <c r="D60" s="995" t="s">
        <v>269</v>
      </c>
      <c r="E60" s="983" t="s">
        <v>437</v>
      </c>
      <c r="F60" s="995"/>
      <c r="G60" s="995">
        <v>0</v>
      </c>
      <c r="H60" s="995">
        <v>0</v>
      </c>
      <c r="I60" s="983"/>
      <c r="J60" s="995"/>
      <c r="K60" s="995">
        <v>0</v>
      </c>
      <c r="L60" s="995">
        <v>0</v>
      </c>
      <c r="M60" s="983"/>
      <c r="N60" s="995">
        <v>0</v>
      </c>
      <c r="O60" s="996"/>
    </row>
    <row r="61" spans="1:15">
      <c r="A61" s="997">
        <v>45</v>
      </c>
      <c r="B61" s="998" t="s">
        <v>229</v>
      </c>
      <c r="C61" s="983"/>
      <c r="D61" s="998" t="s">
        <v>269</v>
      </c>
      <c r="E61" s="983" t="s">
        <v>437</v>
      </c>
      <c r="F61" s="998">
        <v>2475000000</v>
      </c>
      <c r="G61" s="998">
        <v>0</v>
      </c>
      <c r="H61" s="998">
        <v>2475000000</v>
      </c>
      <c r="I61" s="983"/>
      <c r="J61" s="998">
        <v>2475000000</v>
      </c>
      <c r="K61" s="998">
        <v>0</v>
      </c>
      <c r="L61" s="998">
        <v>2475000000</v>
      </c>
      <c r="M61" s="983"/>
      <c r="N61" s="998">
        <v>0</v>
      </c>
      <c r="O61" s="999"/>
    </row>
    <row r="62" spans="1:15">
      <c r="A62" s="994">
        <v>46</v>
      </c>
      <c r="B62" s="995" t="s">
        <v>703</v>
      </c>
      <c r="C62" s="983"/>
      <c r="D62" s="995" t="s">
        <v>253</v>
      </c>
      <c r="E62" s="983" t="s">
        <v>437</v>
      </c>
      <c r="F62" s="995"/>
      <c r="G62" s="995">
        <v>0</v>
      </c>
      <c r="H62" s="995">
        <v>0</v>
      </c>
      <c r="I62" s="983"/>
      <c r="J62" s="995"/>
      <c r="K62" s="995">
        <v>0</v>
      </c>
      <c r="L62" s="995">
        <v>0</v>
      </c>
      <c r="M62" s="983"/>
      <c r="N62" s="995">
        <v>0</v>
      </c>
      <c r="O62" s="996"/>
    </row>
    <row r="63" spans="1:15">
      <c r="A63" s="997">
        <v>47</v>
      </c>
      <c r="B63" s="998" t="s">
        <v>282</v>
      </c>
      <c r="C63" s="983"/>
      <c r="D63" s="998" t="s">
        <v>274</v>
      </c>
      <c r="E63" s="983" t="s">
        <v>437</v>
      </c>
      <c r="F63" s="998">
        <v>653626431</v>
      </c>
      <c r="G63" s="998">
        <v>0</v>
      </c>
      <c r="H63" s="998">
        <v>653626431</v>
      </c>
      <c r="I63" s="983"/>
      <c r="J63" s="998">
        <v>915214946</v>
      </c>
      <c r="K63" s="998">
        <v>0</v>
      </c>
      <c r="L63" s="998">
        <v>915214946</v>
      </c>
      <c r="M63" s="983"/>
      <c r="N63" s="998">
        <v>-261588515</v>
      </c>
      <c r="O63" s="999" t="s">
        <v>4253</v>
      </c>
    </row>
    <row r="64" spans="1:15">
      <c r="A64" s="994">
        <v>48</v>
      </c>
      <c r="B64" s="995" t="s">
        <v>299</v>
      </c>
      <c r="C64" s="983"/>
      <c r="D64" s="995" t="s">
        <v>275</v>
      </c>
      <c r="E64" s="983" t="s">
        <v>437</v>
      </c>
      <c r="F64" s="995"/>
      <c r="G64" s="995">
        <v>0</v>
      </c>
      <c r="H64" s="995">
        <v>0</v>
      </c>
      <c r="I64" s="983"/>
      <c r="J64" s="995"/>
      <c r="K64" s="995">
        <v>0</v>
      </c>
      <c r="L64" s="995">
        <v>0</v>
      </c>
      <c r="M64" s="983"/>
      <c r="N64" s="995">
        <v>0</v>
      </c>
      <c r="O64" s="996"/>
    </row>
    <row r="65" spans="1:15">
      <c r="A65" s="997">
        <v>49</v>
      </c>
      <c r="B65" s="998" t="s">
        <v>704</v>
      </c>
      <c r="C65" s="983"/>
      <c r="D65" s="998" t="s">
        <v>276</v>
      </c>
      <c r="E65" s="983" t="s">
        <v>437</v>
      </c>
      <c r="F65" s="998"/>
      <c r="G65" s="998">
        <v>0</v>
      </c>
      <c r="H65" s="998">
        <v>0</v>
      </c>
      <c r="I65" s="983"/>
      <c r="J65" s="998"/>
      <c r="K65" s="998">
        <v>0</v>
      </c>
      <c r="L65" s="998">
        <v>0</v>
      </c>
      <c r="M65" s="983"/>
      <c r="N65" s="998">
        <v>0</v>
      </c>
      <c r="O65" s="999"/>
    </row>
    <row r="66" spans="1:15">
      <c r="A66" s="994">
        <v>50</v>
      </c>
      <c r="B66" s="995" t="s">
        <v>705</v>
      </c>
      <c r="C66" s="983"/>
      <c r="D66" s="995" t="s">
        <v>678</v>
      </c>
      <c r="E66" s="983" t="s">
        <v>437</v>
      </c>
      <c r="F66" s="995"/>
      <c r="G66" s="995">
        <v>0</v>
      </c>
      <c r="H66" s="995">
        <v>0</v>
      </c>
      <c r="I66" s="983"/>
      <c r="J66" s="995"/>
      <c r="K66" s="995">
        <v>0</v>
      </c>
      <c r="L66" s="995">
        <v>0</v>
      </c>
      <c r="M66" s="983"/>
      <c r="N66" s="995">
        <v>0</v>
      </c>
      <c r="O66" s="996"/>
    </row>
    <row r="67" spans="1:15" ht="12" thickBot="1">
      <c r="A67" s="989"/>
      <c r="B67" s="989" t="s">
        <v>679</v>
      </c>
      <c r="C67" s="983"/>
      <c r="D67" s="1002"/>
      <c r="E67" s="983" t="s">
        <v>437</v>
      </c>
      <c r="F67" s="1002">
        <v>801112637097.61523</v>
      </c>
      <c r="G67" s="1002">
        <v>0</v>
      </c>
      <c r="H67" s="1002">
        <v>801112637097.61523</v>
      </c>
      <c r="I67" s="983"/>
      <c r="J67" s="1002">
        <v>801141639314</v>
      </c>
      <c r="K67" s="1002">
        <v>66520556</v>
      </c>
      <c r="L67" s="1002">
        <v>801208159870</v>
      </c>
      <c r="M67" s="983"/>
      <c r="N67" s="1002">
        <v>-95522772.38482666</v>
      </c>
      <c r="O67" s="989"/>
    </row>
    <row r="68" spans="1:15" ht="12" thickTop="1">
      <c r="A68" s="1577" t="s">
        <v>300</v>
      </c>
      <c r="B68" s="1577"/>
      <c r="C68" s="983"/>
      <c r="D68" s="1000"/>
      <c r="E68" s="983" t="s">
        <v>437</v>
      </c>
      <c r="F68" s="1000">
        <v>0</v>
      </c>
      <c r="G68" s="1000">
        <v>0</v>
      </c>
      <c r="H68" s="1000">
        <v>0</v>
      </c>
      <c r="I68" s="983"/>
      <c r="J68" s="1000">
        <v>0</v>
      </c>
      <c r="K68" s="1000">
        <v>0</v>
      </c>
      <c r="L68" s="1000">
        <v>0</v>
      </c>
      <c r="M68" s="983"/>
      <c r="N68" s="1000">
        <v>0</v>
      </c>
      <c r="O68" s="1001"/>
    </row>
    <row r="69" spans="1:15">
      <c r="A69" s="994">
        <v>51</v>
      </c>
      <c r="B69" s="995" t="s">
        <v>725</v>
      </c>
      <c r="C69" s="983"/>
      <c r="D69" s="995" t="s">
        <v>31</v>
      </c>
      <c r="E69" s="983" t="s">
        <v>437</v>
      </c>
      <c r="F69" s="995"/>
      <c r="G69" s="995">
        <v>0</v>
      </c>
      <c r="H69" s="995">
        <v>0</v>
      </c>
      <c r="I69" s="983"/>
      <c r="J69" s="995"/>
      <c r="K69" s="995">
        <v>0</v>
      </c>
      <c r="L69" s="995">
        <v>0</v>
      </c>
      <c r="M69" s="983"/>
      <c r="N69" s="995">
        <v>0</v>
      </c>
      <c r="O69" s="996"/>
    </row>
    <row r="70" spans="1:15">
      <c r="A70" s="997">
        <v>52</v>
      </c>
      <c r="B70" s="998" t="s">
        <v>726</v>
      </c>
      <c r="C70" s="983"/>
      <c r="D70" s="998" t="s">
        <v>31</v>
      </c>
      <c r="E70" s="983" t="s">
        <v>437</v>
      </c>
      <c r="F70" s="998"/>
      <c r="G70" s="998">
        <v>0</v>
      </c>
      <c r="H70" s="998">
        <v>0</v>
      </c>
      <c r="I70" s="983"/>
      <c r="J70" s="998"/>
      <c r="K70" s="998">
        <v>0</v>
      </c>
      <c r="L70" s="998">
        <v>0</v>
      </c>
      <c r="M70" s="983"/>
      <c r="N70" s="998">
        <v>0</v>
      </c>
      <c r="O70" s="999"/>
    </row>
    <row r="71" spans="1:15">
      <c r="A71" s="994">
        <v>53</v>
      </c>
      <c r="B71" s="995" t="s">
        <v>727</v>
      </c>
      <c r="C71" s="983"/>
      <c r="D71" s="995" t="s">
        <v>31</v>
      </c>
      <c r="E71" s="983" t="s">
        <v>437</v>
      </c>
      <c r="F71" s="995"/>
      <c r="G71" s="995">
        <v>0</v>
      </c>
      <c r="H71" s="995">
        <v>0</v>
      </c>
      <c r="I71" s="983"/>
      <c r="J71" s="995"/>
      <c r="K71" s="995">
        <v>0</v>
      </c>
      <c r="L71" s="995">
        <v>0</v>
      </c>
      <c r="M71" s="983"/>
      <c r="N71" s="995">
        <v>0</v>
      </c>
      <c r="O71" s="996"/>
    </row>
    <row r="72" spans="1:15">
      <c r="A72" s="997">
        <v>54</v>
      </c>
      <c r="B72" s="998" t="s">
        <v>513</v>
      </c>
      <c r="C72" s="983"/>
      <c r="D72" s="998" t="s">
        <v>31</v>
      </c>
      <c r="E72" s="983" t="s">
        <v>437</v>
      </c>
      <c r="F72" s="998"/>
      <c r="G72" s="998">
        <v>0</v>
      </c>
      <c r="H72" s="998">
        <v>0</v>
      </c>
      <c r="I72" s="983"/>
      <c r="J72" s="998"/>
      <c r="K72" s="998">
        <v>0</v>
      </c>
      <c r="L72" s="998">
        <v>0</v>
      </c>
      <c r="M72" s="983"/>
      <c r="N72" s="998">
        <v>0</v>
      </c>
      <c r="O72" s="999"/>
    </row>
    <row r="73" spans="1:15">
      <c r="A73" s="1577" t="s">
        <v>301</v>
      </c>
      <c r="B73" s="1577"/>
      <c r="C73" s="983"/>
      <c r="D73" s="1000"/>
      <c r="E73" s="983" t="s">
        <v>437</v>
      </c>
      <c r="F73" s="1000">
        <v>0</v>
      </c>
      <c r="G73" s="1000">
        <v>0</v>
      </c>
      <c r="H73" s="1000">
        <v>0</v>
      </c>
      <c r="I73" s="983"/>
      <c r="J73" s="1000">
        <v>0</v>
      </c>
      <c r="K73" s="1000">
        <v>0</v>
      </c>
      <c r="L73" s="1000">
        <v>0</v>
      </c>
      <c r="M73" s="983"/>
      <c r="N73" s="1000">
        <v>0</v>
      </c>
      <c r="O73" s="1001"/>
    </row>
    <row r="74" spans="1:15">
      <c r="A74" s="994">
        <v>55</v>
      </c>
      <c r="B74" s="995" t="s">
        <v>956</v>
      </c>
      <c r="C74" s="983"/>
      <c r="D74" s="995" t="s">
        <v>953</v>
      </c>
      <c r="E74" s="983" t="s">
        <v>437</v>
      </c>
      <c r="F74" s="995"/>
      <c r="G74" s="995">
        <v>0</v>
      </c>
      <c r="H74" s="995">
        <v>0</v>
      </c>
      <c r="I74" s="983"/>
      <c r="J74" s="995"/>
      <c r="K74" s="995">
        <v>0</v>
      </c>
      <c r="L74" s="995">
        <v>0</v>
      </c>
      <c r="M74" s="983"/>
      <c r="N74" s="995">
        <v>0</v>
      </c>
      <c r="O74" s="996"/>
    </row>
    <row r="75" spans="1:15">
      <c r="A75" s="997">
        <v>56</v>
      </c>
      <c r="B75" s="998" t="s">
        <v>957</v>
      </c>
      <c r="C75" s="983"/>
      <c r="D75" s="998" t="s">
        <v>958</v>
      </c>
      <c r="E75" s="983" t="s">
        <v>437</v>
      </c>
      <c r="F75" s="998"/>
      <c r="G75" s="998">
        <v>0</v>
      </c>
      <c r="H75" s="998">
        <v>0</v>
      </c>
      <c r="I75" s="983"/>
      <c r="J75" s="998"/>
      <c r="K75" s="998">
        <v>0</v>
      </c>
      <c r="L75" s="998">
        <v>0</v>
      </c>
      <c r="M75" s="983"/>
      <c r="N75" s="998">
        <v>0</v>
      </c>
      <c r="O75" s="999"/>
    </row>
    <row r="76" spans="1:15">
      <c r="A76" s="994">
        <v>57</v>
      </c>
      <c r="B76" s="995" t="s">
        <v>959</v>
      </c>
      <c r="C76" s="983"/>
      <c r="D76" s="995" t="s">
        <v>953</v>
      </c>
      <c r="E76" s="983" t="s">
        <v>437</v>
      </c>
      <c r="F76" s="995"/>
      <c r="G76" s="995">
        <v>0</v>
      </c>
      <c r="H76" s="995">
        <v>0</v>
      </c>
      <c r="I76" s="983"/>
      <c r="J76" s="995"/>
      <c r="K76" s="995">
        <v>0</v>
      </c>
      <c r="L76" s="995">
        <v>0</v>
      </c>
      <c r="M76" s="983"/>
      <c r="N76" s="995">
        <v>0</v>
      </c>
      <c r="O76" s="996"/>
    </row>
    <row r="77" spans="1:15">
      <c r="A77" s="997">
        <v>58</v>
      </c>
      <c r="B77" s="998" t="s">
        <v>960</v>
      </c>
      <c r="C77" s="983"/>
      <c r="D77" s="998" t="s">
        <v>953</v>
      </c>
      <c r="E77" s="983" t="s">
        <v>437</v>
      </c>
      <c r="F77" s="998"/>
      <c r="G77" s="998">
        <v>0</v>
      </c>
      <c r="H77" s="998">
        <v>0</v>
      </c>
      <c r="I77" s="983"/>
      <c r="J77" s="998"/>
      <c r="K77" s="998">
        <v>0</v>
      </c>
      <c r="L77" s="998">
        <v>0</v>
      </c>
      <c r="M77" s="983"/>
      <c r="N77" s="998">
        <v>0</v>
      </c>
      <c r="O77" s="999"/>
    </row>
    <row r="78" spans="1:15">
      <c r="A78" s="994">
        <v>59</v>
      </c>
      <c r="B78" s="995" t="s">
        <v>961</v>
      </c>
      <c r="C78" s="983"/>
      <c r="D78" s="995" t="s">
        <v>953</v>
      </c>
      <c r="E78" s="983"/>
      <c r="F78" s="995"/>
      <c r="G78" s="995">
        <v>0</v>
      </c>
      <c r="H78" s="995">
        <v>0</v>
      </c>
      <c r="I78" s="983"/>
      <c r="J78" s="995"/>
      <c r="K78" s="995">
        <v>0</v>
      </c>
      <c r="L78" s="995">
        <v>0</v>
      </c>
      <c r="M78" s="983"/>
      <c r="N78" s="995">
        <v>0</v>
      </c>
      <c r="O78" s="996"/>
    </row>
    <row r="79" spans="1:15">
      <c r="A79" s="997">
        <v>60</v>
      </c>
      <c r="B79" s="998" t="s">
        <v>962</v>
      </c>
      <c r="C79" s="983"/>
      <c r="D79" s="998" t="s">
        <v>953</v>
      </c>
      <c r="E79" s="983"/>
      <c r="F79" s="998"/>
      <c r="G79" s="998">
        <v>0</v>
      </c>
      <c r="H79" s="998">
        <v>0</v>
      </c>
      <c r="I79" s="983"/>
      <c r="J79" s="998"/>
      <c r="K79" s="998">
        <v>0</v>
      </c>
      <c r="L79" s="998">
        <v>0</v>
      </c>
      <c r="M79" s="983"/>
      <c r="N79" s="998">
        <v>0</v>
      </c>
      <c r="O79" s="999"/>
    </row>
    <row r="80" spans="1:15">
      <c r="A80" s="994">
        <v>61</v>
      </c>
      <c r="B80" s="995" t="s">
        <v>963</v>
      </c>
      <c r="C80" s="983"/>
      <c r="D80" s="995" t="s">
        <v>953</v>
      </c>
      <c r="E80" s="983"/>
      <c r="F80" s="995"/>
      <c r="G80" s="995">
        <v>0</v>
      </c>
      <c r="H80" s="995">
        <v>0</v>
      </c>
      <c r="I80" s="983"/>
      <c r="J80" s="995"/>
      <c r="K80" s="995">
        <v>0</v>
      </c>
      <c r="L80" s="995">
        <v>0</v>
      </c>
      <c r="M80" s="983"/>
      <c r="N80" s="995">
        <v>0</v>
      </c>
      <c r="O80" s="996"/>
    </row>
    <row r="81" spans="1:15">
      <c r="A81" s="997">
        <v>62</v>
      </c>
      <c r="B81" s="998" t="s">
        <v>964</v>
      </c>
      <c r="C81" s="983"/>
      <c r="D81" s="998" t="s">
        <v>953</v>
      </c>
      <c r="E81" s="983"/>
      <c r="F81" s="998"/>
      <c r="G81" s="998">
        <v>0</v>
      </c>
      <c r="H81" s="998">
        <v>0</v>
      </c>
      <c r="I81" s="983"/>
      <c r="J81" s="998"/>
      <c r="K81" s="998">
        <v>0</v>
      </c>
      <c r="L81" s="998">
        <v>0</v>
      </c>
      <c r="M81" s="983"/>
      <c r="N81" s="998">
        <v>0</v>
      </c>
      <c r="O81" s="999"/>
    </row>
    <row r="82" spans="1:15">
      <c r="A82" s="994">
        <v>63</v>
      </c>
      <c r="B82" s="995" t="s">
        <v>965</v>
      </c>
      <c r="C82" s="983"/>
      <c r="D82" s="995" t="s">
        <v>953</v>
      </c>
      <c r="E82" s="983"/>
      <c r="F82" s="995"/>
      <c r="G82" s="995">
        <v>0</v>
      </c>
      <c r="H82" s="995">
        <v>0</v>
      </c>
      <c r="I82" s="983"/>
      <c r="J82" s="995"/>
      <c r="K82" s="995">
        <v>0</v>
      </c>
      <c r="L82" s="995">
        <v>0</v>
      </c>
      <c r="M82" s="983"/>
      <c r="N82" s="995">
        <v>0</v>
      </c>
      <c r="O82" s="996"/>
    </row>
    <row r="83" spans="1:15">
      <c r="A83" s="997">
        <v>64</v>
      </c>
      <c r="B83" s="998" t="s">
        <v>1372</v>
      </c>
      <c r="C83" s="983"/>
      <c r="D83" s="998"/>
      <c r="E83" s="983"/>
      <c r="F83" s="998"/>
      <c r="G83" s="998">
        <v>0</v>
      </c>
      <c r="H83" s="998">
        <v>0</v>
      </c>
      <c r="I83" s="983"/>
      <c r="J83" s="998"/>
      <c r="K83" s="998">
        <v>0</v>
      </c>
      <c r="L83" s="998">
        <v>0</v>
      </c>
      <c r="M83" s="983"/>
      <c r="N83" s="998">
        <v>0</v>
      </c>
      <c r="O83" s="999"/>
    </row>
    <row r="84" spans="1:15">
      <c r="A84" s="994">
        <v>65</v>
      </c>
      <c r="B84" s="995" t="s">
        <v>966</v>
      </c>
      <c r="C84" s="983"/>
      <c r="D84" s="995"/>
      <c r="E84" s="983" t="s">
        <v>437</v>
      </c>
      <c r="F84" s="995"/>
      <c r="G84" s="995"/>
      <c r="H84" s="995"/>
      <c r="I84" s="983"/>
      <c r="J84" s="995"/>
      <c r="K84" s="995"/>
      <c r="L84" s="995"/>
      <c r="M84" s="983"/>
      <c r="N84" s="995"/>
      <c r="O84" s="996"/>
    </row>
    <row r="85" spans="1:15">
      <c r="A85" s="1577" t="s">
        <v>992</v>
      </c>
      <c r="B85" s="1577"/>
      <c r="C85" s="983"/>
      <c r="D85" s="1000"/>
      <c r="E85" s="983" t="s">
        <v>437</v>
      </c>
      <c r="F85" s="1000">
        <v>0</v>
      </c>
      <c r="G85" s="1000">
        <v>0</v>
      </c>
      <c r="H85" s="1000">
        <v>0</v>
      </c>
      <c r="I85" s="983"/>
      <c r="J85" s="1000">
        <v>0</v>
      </c>
      <c r="K85" s="1000">
        <v>0</v>
      </c>
      <c r="L85" s="1000">
        <v>0</v>
      </c>
      <c r="M85" s="983"/>
      <c r="N85" s="1000">
        <v>0</v>
      </c>
      <c r="O85" s="1001"/>
    </row>
    <row r="86" spans="1:15">
      <c r="A86" s="994">
        <v>66</v>
      </c>
      <c r="B86" s="995" t="s">
        <v>729</v>
      </c>
      <c r="C86" s="983"/>
      <c r="D86" s="995" t="s">
        <v>680</v>
      </c>
      <c r="E86" s="983" t="s">
        <v>437</v>
      </c>
      <c r="F86" s="995"/>
      <c r="G86" s="995">
        <v>0</v>
      </c>
      <c r="H86" s="995">
        <v>0</v>
      </c>
      <c r="I86" s="983"/>
      <c r="J86" s="995"/>
      <c r="K86" s="995">
        <v>0</v>
      </c>
      <c r="L86" s="995">
        <v>0</v>
      </c>
      <c r="M86" s="983"/>
      <c r="N86" s="995">
        <v>0</v>
      </c>
      <c r="O86" s="996"/>
    </row>
    <row r="87" spans="1:15">
      <c r="A87" s="997">
        <v>67</v>
      </c>
      <c r="B87" s="998" t="s">
        <v>730</v>
      </c>
      <c r="C87" s="983"/>
      <c r="D87" s="998" t="s">
        <v>681</v>
      </c>
      <c r="E87" s="983" t="s">
        <v>437</v>
      </c>
      <c r="F87" s="998"/>
      <c r="G87" s="998">
        <v>0</v>
      </c>
      <c r="H87" s="998">
        <v>0</v>
      </c>
      <c r="I87" s="983"/>
      <c r="J87" s="998"/>
      <c r="K87" s="998">
        <v>0</v>
      </c>
      <c r="L87" s="998">
        <v>0</v>
      </c>
      <c r="M87" s="983"/>
      <c r="N87" s="998">
        <v>0</v>
      </c>
      <c r="O87" s="999"/>
    </row>
    <row r="88" spans="1:15">
      <c r="A88" s="994">
        <v>68</v>
      </c>
      <c r="B88" s="995" t="s">
        <v>731</v>
      </c>
      <c r="C88" s="983"/>
      <c r="D88" s="995" t="s">
        <v>967</v>
      </c>
      <c r="E88" s="983" t="s">
        <v>437</v>
      </c>
      <c r="F88" s="995"/>
      <c r="G88" s="995">
        <v>0</v>
      </c>
      <c r="H88" s="995">
        <v>0</v>
      </c>
      <c r="I88" s="983"/>
      <c r="J88" s="995"/>
      <c r="K88" s="995">
        <v>0</v>
      </c>
      <c r="L88" s="995">
        <v>0</v>
      </c>
      <c r="M88" s="983"/>
      <c r="N88" s="995">
        <v>0</v>
      </c>
      <c r="O88" s="996"/>
    </row>
    <row r="89" spans="1:15">
      <c r="A89" s="997">
        <v>69</v>
      </c>
      <c r="B89" s="998" t="s">
        <v>706</v>
      </c>
      <c r="C89" s="983"/>
      <c r="D89" s="998" t="s">
        <v>682</v>
      </c>
      <c r="E89" s="983" t="s">
        <v>437</v>
      </c>
      <c r="F89" s="998"/>
      <c r="G89" s="998">
        <v>0</v>
      </c>
      <c r="H89" s="998">
        <v>0</v>
      </c>
      <c r="I89" s="983"/>
      <c r="J89" s="998"/>
      <c r="K89" s="998">
        <v>0</v>
      </c>
      <c r="L89" s="998">
        <v>0</v>
      </c>
      <c r="M89" s="983"/>
      <c r="N89" s="998">
        <v>0</v>
      </c>
      <c r="O89" s="999"/>
    </row>
    <row r="92" spans="1:15">
      <c r="A92" s="981"/>
      <c r="B92" s="982" t="s">
        <v>667</v>
      </c>
      <c r="C92" s="983"/>
      <c r="D92" s="983"/>
      <c r="E92" s="983"/>
      <c r="F92" s="984" t="s">
        <v>15</v>
      </c>
      <c r="G92" s="984"/>
      <c r="H92" s="983"/>
      <c r="I92" s="983"/>
      <c r="J92" s="983"/>
      <c r="K92" s="982" t="s">
        <v>668</v>
      </c>
      <c r="L92" s="985">
        <v>2022</v>
      </c>
      <c r="M92" s="983"/>
      <c r="N92" s="986">
        <v>586.96199999999999</v>
      </c>
      <c r="O92" s="987"/>
    </row>
    <row r="93" spans="1:15">
      <c r="A93" s="981"/>
      <c r="B93" s="988"/>
      <c r="C93" s="983"/>
      <c r="D93" s="983"/>
      <c r="E93" s="983"/>
      <c r="F93" s="983"/>
      <c r="G93" s="983"/>
      <c r="H93" s="983"/>
      <c r="I93" s="983"/>
      <c r="J93" s="983"/>
      <c r="K93" s="983"/>
      <c r="L93" s="983"/>
      <c r="M93" s="983"/>
      <c r="N93" s="983"/>
      <c r="O93" s="987"/>
    </row>
    <row r="94" spans="1:15" ht="12.4" customHeight="1">
      <c r="A94" s="1578" t="s">
        <v>0</v>
      </c>
      <c r="B94" s="1580" t="s">
        <v>371</v>
      </c>
      <c r="C94" s="983"/>
      <c r="D94" s="1582" t="s">
        <v>669</v>
      </c>
      <c r="E94" s="983"/>
      <c r="F94" s="1584" t="s">
        <v>670</v>
      </c>
      <c r="G94" s="1584"/>
      <c r="H94" s="1584"/>
      <c r="I94" s="983"/>
      <c r="J94" s="1584" t="s">
        <v>671</v>
      </c>
      <c r="K94" s="1584"/>
      <c r="L94" s="1584"/>
      <c r="M94" s="983"/>
      <c r="N94" s="1574" t="s">
        <v>672</v>
      </c>
      <c r="O94" s="1574" t="s">
        <v>372</v>
      </c>
    </row>
    <row r="95" spans="1:15" ht="12" thickBot="1">
      <c r="A95" s="1579"/>
      <c r="B95" s="1581"/>
      <c r="C95" s="983"/>
      <c r="D95" s="1583"/>
      <c r="E95" s="983"/>
      <c r="F95" s="990" t="s">
        <v>673</v>
      </c>
      <c r="G95" s="991" t="s">
        <v>674</v>
      </c>
      <c r="H95" s="991" t="s">
        <v>675</v>
      </c>
      <c r="I95" s="983"/>
      <c r="J95" s="991" t="s">
        <v>673</v>
      </c>
      <c r="K95" s="991" t="s">
        <v>674</v>
      </c>
      <c r="L95" s="991" t="s">
        <v>675</v>
      </c>
      <c r="M95" s="983"/>
      <c r="N95" s="1575"/>
      <c r="O95" s="1575"/>
    </row>
    <row r="96" spans="1:15" ht="13.15" customHeight="1" thickTop="1">
      <c r="A96" s="1576" t="s">
        <v>445</v>
      </c>
      <c r="B96" s="1576"/>
      <c r="C96" s="983"/>
      <c r="D96" s="992"/>
      <c r="E96" s="983"/>
      <c r="F96" s="992">
        <v>8995798.1089769863</v>
      </c>
      <c r="G96" s="992">
        <v>0</v>
      </c>
      <c r="H96" s="992">
        <v>8995798.1089769863</v>
      </c>
      <c r="I96" s="983"/>
      <c r="J96" s="992">
        <v>9064038.1995867807</v>
      </c>
      <c r="K96" s="992">
        <v>0</v>
      </c>
      <c r="L96" s="992">
        <v>9064038.1995867807</v>
      </c>
      <c r="M96" s="983"/>
      <c r="N96" s="992">
        <v>-68240.090609794483</v>
      </c>
      <c r="O96" s="993"/>
    </row>
    <row r="97" spans="1:15">
      <c r="A97" s="994">
        <v>1</v>
      </c>
      <c r="B97" s="995" t="s">
        <v>683</v>
      </c>
      <c r="C97" s="983"/>
      <c r="D97" s="995" t="s">
        <v>257</v>
      </c>
      <c r="E97" s="983"/>
      <c r="F97" s="995">
        <v>8995798.1089769863</v>
      </c>
      <c r="G97" s="995">
        <v>0</v>
      </c>
      <c r="H97" s="995">
        <v>8995798.1089769863</v>
      </c>
      <c r="I97" s="983"/>
      <c r="J97" s="995">
        <v>9064038.1995867807</v>
      </c>
      <c r="K97" s="995"/>
      <c r="L97" s="995">
        <v>9064038.1995867807</v>
      </c>
      <c r="M97" s="983"/>
      <c r="N97" s="995">
        <v>-68240.090609794483</v>
      </c>
      <c r="O97" s="996" t="s">
        <v>4254</v>
      </c>
    </row>
    <row r="98" spans="1:15">
      <c r="A98" s="997">
        <v>2</v>
      </c>
      <c r="B98" s="998" t="s">
        <v>294</v>
      </c>
      <c r="C98" s="983"/>
      <c r="D98" s="998" t="s">
        <v>257</v>
      </c>
      <c r="E98" s="983"/>
      <c r="F98" s="998"/>
      <c r="G98" s="998">
        <v>0</v>
      </c>
      <c r="H98" s="998">
        <v>0</v>
      </c>
      <c r="I98" s="983"/>
      <c r="J98" s="998"/>
      <c r="K98" s="998">
        <v>0</v>
      </c>
      <c r="L98" s="998">
        <v>0</v>
      </c>
      <c r="M98" s="983"/>
      <c r="N98" s="998">
        <v>0</v>
      </c>
      <c r="O98" s="999"/>
    </row>
    <row r="99" spans="1:15">
      <c r="A99" s="994">
        <v>3</v>
      </c>
      <c r="B99" s="995" t="s">
        <v>295</v>
      </c>
      <c r="C99" s="983"/>
      <c r="D99" s="995" t="s">
        <v>257</v>
      </c>
      <c r="E99" s="983"/>
      <c r="F99" s="995"/>
      <c r="G99" s="995">
        <v>0</v>
      </c>
      <c r="H99" s="995">
        <v>0</v>
      </c>
      <c r="I99" s="983"/>
      <c r="J99" s="995"/>
      <c r="K99" s="995">
        <v>0</v>
      </c>
      <c r="L99" s="995">
        <v>0</v>
      </c>
      <c r="M99" s="983"/>
      <c r="N99" s="995">
        <v>0</v>
      </c>
      <c r="O99" s="996"/>
    </row>
    <row r="100" spans="1:15">
      <c r="A100" s="997">
        <v>4</v>
      </c>
      <c r="B100" s="998" t="s">
        <v>684</v>
      </c>
      <c r="C100" s="983"/>
      <c r="D100" s="998" t="s">
        <v>286</v>
      </c>
      <c r="E100" s="983"/>
      <c r="F100" s="998"/>
      <c r="G100" s="998">
        <v>0</v>
      </c>
      <c r="H100" s="998">
        <v>0</v>
      </c>
      <c r="I100" s="983"/>
      <c r="J100" s="998"/>
      <c r="K100" s="998">
        <v>0</v>
      </c>
      <c r="L100" s="998">
        <v>0</v>
      </c>
      <c r="M100" s="983"/>
      <c r="N100" s="998">
        <v>0</v>
      </c>
      <c r="O100" s="999"/>
    </row>
    <row r="101" spans="1:15">
      <c r="A101" s="994">
        <v>5</v>
      </c>
      <c r="B101" s="995" t="s">
        <v>685</v>
      </c>
      <c r="C101" s="983"/>
      <c r="D101" s="995" t="s">
        <v>286</v>
      </c>
      <c r="E101" s="983"/>
      <c r="F101" s="995"/>
      <c r="G101" s="995">
        <v>0</v>
      </c>
      <c r="H101" s="995">
        <v>0</v>
      </c>
      <c r="I101" s="983"/>
      <c r="J101" s="995"/>
      <c r="K101" s="995">
        <v>0</v>
      </c>
      <c r="L101" s="995">
        <v>0</v>
      </c>
      <c r="M101" s="983"/>
      <c r="N101" s="995">
        <v>0</v>
      </c>
      <c r="O101" s="996"/>
    </row>
    <row r="102" spans="1:15">
      <c r="A102" s="997">
        <v>6</v>
      </c>
      <c r="B102" s="998" t="s">
        <v>686</v>
      </c>
      <c r="C102" s="983"/>
      <c r="D102" s="998" t="s">
        <v>286</v>
      </c>
      <c r="E102" s="983"/>
      <c r="F102" s="998"/>
      <c r="G102" s="998">
        <v>0</v>
      </c>
      <c r="H102" s="998">
        <v>0</v>
      </c>
      <c r="I102" s="983"/>
      <c r="J102" s="998"/>
      <c r="K102" s="998">
        <v>0</v>
      </c>
      <c r="L102" s="998">
        <v>0</v>
      </c>
      <c r="M102" s="983"/>
      <c r="N102" s="998">
        <v>0</v>
      </c>
      <c r="O102" s="999"/>
    </row>
    <row r="103" spans="1:15">
      <c r="A103" s="1577" t="s">
        <v>676</v>
      </c>
      <c r="B103" s="1577"/>
      <c r="C103" s="983"/>
      <c r="D103" s="1000"/>
      <c r="E103" s="983"/>
      <c r="F103" s="1000">
        <v>0</v>
      </c>
      <c r="G103" s="1000">
        <v>0</v>
      </c>
      <c r="H103" s="1000">
        <v>0</v>
      </c>
      <c r="I103" s="983"/>
      <c r="J103" s="1000">
        <v>0</v>
      </c>
      <c r="K103" s="1000">
        <v>0</v>
      </c>
      <c r="L103" s="1000">
        <v>0</v>
      </c>
      <c r="M103" s="983"/>
      <c r="N103" s="1000">
        <v>0</v>
      </c>
      <c r="O103" s="1001"/>
    </row>
    <row r="104" spans="1:15">
      <c r="A104" s="994">
        <v>7</v>
      </c>
      <c r="B104" s="995" t="s">
        <v>687</v>
      </c>
      <c r="C104" s="983"/>
      <c r="D104" s="995" t="s">
        <v>257</v>
      </c>
      <c r="E104" s="983"/>
      <c r="F104" s="995"/>
      <c r="G104" s="995">
        <v>0</v>
      </c>
      <c r="H104" s="995">
        <v>0</v>
      </c>
      <c r="I104" s="983"/>
      <c r="J104" s="995"/>
      <c r="K104" s="995">
        <v>0</v>
      </c>
      <c r="L104" s="995">
        <v>0</v>
      </c>
      <c r="M104" s="983"/>
      <c r="N104" s="995">
        <v>0</v>
      </c>
      <c r="O104" s="996"/>
    </row>
    <row r="105" spans="1:15">
      <c r="A105" s="997">
        <v>8</v>
      </c>
      <c r="B105" s="998" t="s">
        <v>688</v>
      </c>
      <c r="C105" s="983"/>
      <c r="D105" s="998" t="s">
        <v>257</v>
      </c>
      <c r="E105" s="983"/>
      <c r="F105" s="998"/>
      <c r="G105" s="998">
        <v>0</v>
      </c>
      <c r="H105" s="998">
        <v>0</v>
      </c>
      <c r="I105" s="983"/>
      <c r="J105" s="998"/>
      <c r="K105" s="998">
        <v>0</v>
      </c>
      <c r="L105" s="998">
        <v>0</v>
      </c>
      <c r="M105" s="983"/>
      <c r="N105" s="998">
        <v>0</v>
      </c>
      <c r="O105" s="999"/>
    </row>
    <row r="106" spans="1:15">
      <c r="A106" s="994">
        <v>9</v>
      </c>
      <c r="B106" s="995" t="s">
        <v>689</v>
      </c>
      <c r="C106" s="983"/>
      <c r="D106" s="995" t="s">
        <v>257</v>
      </c>
      <c r="E106" s="983"/>
      <c r="F106" s="995"/>
      <c r="G106" s="995">
        <v>0</v>
      </c>
      <c r="H106" s="995">
        <v>0</v>
      </c>
      <c r="I106" s="983"/>
      <c r="J106" s="995"/>
      <c r="K106" s="995">
        <v>0</v>
      </c>
      <c r="L106" s="995">
        <v>0</v>
      </c>
      <c r="M106" s="983"/>
      <c r="N106" s="995">
        <v>0</v>
      </c>
      <c r="O106" s="996"/>
    </row>
    <row r="107" spans="1:15">
      <c r="A107" s="997">
        <v>10</v>
      </c>
      <c r="B107" s="998" t="s">
        <v>690</v>
      </c>
      <c r="C107" s="983"/>
      <c r="D107" s="998" t="s">
        <v>259</v>
      </c>
      <c r="E107" s="983"/>
      <c r="F107" s="998"/>
      <c r="G107" s="998">
        <v>0</v>
      </c>
      <c r="H107" s="998">
        <v>0</v>
      </c>
      <c r="I107" s="983"/>
      <c r="J107" s="998"/>
      <c r="K107" s="998">
        <v>0</v>
      </c>
      <c r="L107" s="998">
        <v>0</v>
      </c>
      <c r="M107" s="983"/>
      <c r="N107" s="998">
        <v>0</v>
      </c>
      <c r="O107" s="999"/>
    </row>
    <row r="108" spans="1:15">
      <c r="A108" s="994">
        <v>11</v>
      </c>
      <c r="B108" s="995" t="s">
        <v>691</v>
      </c>
      <c r="C108" s="983"/>
      <c r="D108" s="995" t="s">
        <v>259</v>
      </c>
      <c r="E108" s="983"/>
      <c r="F108" s="995"/>
      <c r="G108" s="995">
        <v>0</v>
      </c>
      <c r="H108" s="995">
        <v>0</v>
      </c>
      <c r="I108" s="983"/>
      <c r="J108" s="995"/>
      <c r="K108" s="995">
        <v>0</v>
      </c>
      <c r="L108" s="995">
        <v>0</v>
      </c>
      <c r="M108" s="983"/>
      <c r="N108" s="995">
        <v>0</v>
      </c>
      <c r="O108" s="996"/>
    </row>
    <row r="109" spans="1:15">
      <c r="A109" s="997">
        <v>12</v>
      </c>
      <c r="B109" s="998" t="s">
        <v>692</v>
      </c>
      <c r="C109" s="983"/>
      <c r="D109" s="998" t="s">
        <v>259</v>
      </c>
      <c r="E109" s="983"/>
      <c r="F109" s="998"/>
      <c r="G109" s="998">
        <v>0</v>
      </c>
      <c r="H109" s="998">
        <v>0</v>
      </c>
      <c r="I109" s="983"/>
      <c r="J109" s="998"/>
      <c r="K109" s="998">
        <v>0</v>
      </c>
      <c r="L109" s="998">
        <v>0</v>
      </c>
      <c r="M109" s="983"/>
      <c r="N109" s="998">
        <v>0</v>
      </c>
      <c r="O109" s="999"/>
    </row>
    <row r="110" spans="1:15">
      <c r="A110" s="1577" t="s">
        <v>535</v>
      </c>
      <c r="B110" s="1577"/>
      <c r="C110" s="983"/>
      <c r="D110" s="1000"/>
      <c r="E110" s="983"/>
      <c r="F110" s="1000">
        <v>0</v>
      </c>
      <c r="G110" s="1000">
        <v>0</v>
      </c>
      <c r="H110" s="1000">
        <v>0</v>
      </c>
      <c r="I110" s="983"/>
      <c r="J110" s="1000">
        <v>0</v>
      </c>
      <c r="K110" s="1000">
        <v>0</v>
      </c>
      <c r="L110" s="1000">
        <v>0</v>
      </c>
      <c r="M110" s="983"/>
      <c r="N110" s="1000">
        <v>0</v>
      </c>
      <c r="O110" s="1001"/>
    </row>
    <row r="111" spans="1:15">
      <c r="A111" s="994">
        <v>13</v>
      </c>
      <c r="B111" s="995" t="s">
        <v>693</v>
      </c>
      <c r="C111" s="983"/>
      <c r="D111" s="995"/>
      <c r="E111" s="983"/>
      <c r="F111" s="995"/>
      <c r="G111" s="995">
        <v>0</v>
      </c>
      <c r="H111" s="995">
        <v>0</v>
      </c>
      <c r="I111" s="983"/>
      <c r="J111" s="995"/>
      <c r="K111" s="995">
        <v>0</v>
      </c>
      <c r="L111" s="995">
        <v>0</v>
      </c>
      <c r="M111" s="983"/>
      <c r="N111" s="995">
        <v>0</v>
      </c>
      <c r="O111" s="996"/>
    </row>
    <row r="112" spans="1:15">
      <c r="A112" s="997">
        <v>14</v>
      </c>
      <c r="B112" s="998" t="s">
        <v>694</v>
      </c>
      <c r="C112" s="983"/>
      <c r="D112" s="998"/>
      <c r="E112" s="983"/>
      <c r="F112" s="998"/>
      <c r="G112" s="998">
        <v>0</v>
      </c>
      <c r="H112" s="998">
        <v>0</v>
      </c>
      <c r="I112" s="983"/>
      <c r="J112" s="998"/>
      <c r="K112" s="998">
        <v>0</v>
      </c>
      <c r="L112" s="998">
        <v>0</v>
      </c>
      <c r="M112" s="983"/>
      <c r="N112" s="998">
        <v>0</v>
      </c>
      <c r="O112" s="999"/>
    </row>
    <row r="113" spans="1:15">
      <c r="A113" s="994">
        <v>15</v>
      </c>
      <c r="B113" s="995" t="s">
        <v>695</v>
      </c>
      <c r="C113" s="983"/>
      <c r="D113" s="995"/>
      <c r="E113" s="983"/>
      <c r="F113" s="995"/>
      <c r="G113" s="995">
        <v>0</v>
      </c>
      <c r="H113" s="995">
        <v>0</v>
      </c>
      <c r="I113" s="983"/>
      <c r="J113" s="995"/>
      <c r="K113" s="995">
        <v>0</v>
      </c>
      <c r="L113" s="995">
        <v>0</v>
      </c>
      <c r="M113" s="983"/>
      <c r="N113" s="995">
        <v>0</v>
      </c>
      <c r="O113" s="996"/>
    </row>
    <row r="114" spans="1:15">
      <c r="A114" s="1577" t="s">
        <v>537</v>
      </c>
      <c r="B114" s="1577"/>
      <c r="C114" s="983"/>
      <c r="D114" s="1000"/>
      <c r="E114" s="983"/>
      <c r="F114" s="1000">
        <v>0</v>
      </c>
      <c r="G114" s="1000">
        <v>0</v>
      </c>
      <c r="H114" s="1000">
        <v>0</v>
      </c>
      <c r="I114" s="983"/>
      <c r="J114" s="1000">
        <v>0</v>
      </c>
      <c r="K114" s="1000">
        <v>0</v>
      </c>
      <c r="L114" s="1000">
        <v>0</v>
      </c>
      <c r="M114" s="983"/>
      <c r="N114" s="1000">
        <v>0</v>
      </c>
      <c r="O114" s="1001"/>
    </row>
    <row r="115" spans="1:15">
      <c r="A115" s="994">
        <v>16</v>
      </c>
      <c r="B115" s="995" t="s">
        <v>447</v>
      </c>
      <c r="C115" s="983"/>
      <c r="D115" s="995" t="s">
        <v>263</v>
      </c>
      <c r="E115" s="983"/>
      <c r="F115" s="995"/>
      <c r="G115" s="995">
        <v>0</v>
      </c>
      <c r="H115" s="995">
        <v>0</v>
      </c>
      <c r="I115" s="983"/>
      <c r="J115" s="995"/>
      <c r="K115" s="995">
        <v>0</v>
      </c>
      <c r="L115" s="995">
        <v>0</v>
      </c>
      <c r="M115" s="983"/>
      <c r="N115" s="995">
        <v>0</v>
      </c>
      <c r="O115" s="996"/>
    </row>
    <row r="116" spans="1:15">
      <c r="A116" s="997">
        <v>17</v>
      </c>
      <c r="B116" s="998" t="s">
        <v>448</v>
      </c>
      <c r="C116" s="983"/>
      <c r="D116" s="998" t="s">
        <v>263</v>
      </c>
      <c r="E116" s="983"/>
      <c r="F116" s="998"/>
      <c r="G116" s="998">
        <v>0</v>
      </c>
      <c r="H116" s="998">
        <v>0</v>
      </c>
      <c r="I116" s="983"/>
      <c r="J116" s="998"/>
      <c r="K116" s="998">
        <v>0</v>
      </c>
      <c r="L116" s="998">
        <v>0</v>
      </c>
      <c r="M116" s="983"/>
      <c r="N116" s="998">
        <v>0</v>
      </c>
      <c r="O116" s="999"/>
    </row>
    <row r="117" spans="1:15">
      <c r="A117" s="994">
        <v>18</v>
      </c>
      <c r="B117" s="995" t="s">
        <v>228</v>
      </c>
      <c r="C117" s="983"/>
      <c r="D117" s="995" t="s">
        <v>263</v>
      </c>
      <c r="E117" s="983"/>
      <c r="F117" s="995"/>
      <c r="G117" s="995">
        <v>0</v>
      </c>
      <c r="H117" s="995">
        <v>0</v>
      </c>
      <c r="I117" s="983"/>
      <c r="J117" s="995"/>
      <c r="K117" s="995">
        <v>0</v>
      </c>
      <c r="L117" s="995">
        <v>0</v>
      </c>
      <c r="M117" s="983"/>
      <c r="N117" s="995">
        <v>0</v>
      </c>
      <c r="O117" s="996"/>
    </row>
    <row r="118" spans="1:15">
      <c r="A118" s="1577" t="s">
        <v>446</v>
      </c>
      <c r="B118" s="1577"/>
      <c r="C118" s="983"/>
      <c r="D118" s="1000"/>
      <c r="E118" s="983"/>
      <c r="F118" s="1000">
        <v>705064702</v>
      </c>
      <c r="G118" s="1000">
        <v>0</v>
      </c>
      <c r="H118" s="1000">
        <v>705064702</v>
      </c>
      <c r="I118" s="983"/>
      <c r="J118" s="1000">
        <v>705064702</v>
      </c>
      <c r="K118" s="1000">
        <v>0</v>
      </c>
      <c r="L118" s="1000">
        <v>705064702</v>
      </c>
      <c r="M118" s="983"/>
      <c r="N118" s="1000">
        <v>0</v>
      </c>
      <c r="O118" s="1001"/>
    </row>
    <row r="119" spans="1:15">
      <c r="A119" s="997">
        <v>19</v>
      </c>
      <c r="B119" s="998" t="s">
        <v>284</v>
      </c>
      <c r="C119" s="983"/>
      <c r="D119" s="998" t="s">
        <v>257</v>
      </c>
      <c r="E119" s="983"/>
      <c r="F119" s="998"/>
      <c r="G119" s="998">
        <v>0</v>
      </c>
      <c r="H119" s="998">
        <v>0</v>
      </c>
      <c r="I119" s="983"/>
      <c r="J119" s="998"/>
      <c r="K119" s="998">
        <v>0</v>
      </c>
      <c r="L119" s="998">
        <v>0</v>
      </c>
      <c r="M119" s="983"/>
      <c r="N119" s="998">
        <v>0</v>
      </c>
      <c r="O119" s="999"/>
    </row>
    <row r="120" spans="1:15">
      <c r="A120" s="994">
        <v>20</v>
      </c>
      <c r="B120" s="995" t="s">
        <v>696</v>
      </c>
      <c r="C120" s="983"/>
      <c r="D120" s="995" t="s">
        <v>257</v>
      </c>
      <c r="E120" s="983"/>
      <c r="F120" s="995"/>
      <c r="G120" s="995">
        <v>0</v>
      </c>
      <c r="H120" s="995">
        <v>0</v>
      </c>
      <c r="I120" s="983"/>
      <c r="J120" s="995"/>
      <c r="K120" s="995">
        <v>0</v>
      </c>
      <c r="L120" s="995">
        <v>0</v>
      </c>
      <c r="M120" s="983"/>
      <c r="N120" s="995">
        <v>0</v>
      </c>
      <c r="O120" s="996"/>
    </row>
    <row r="121" spans="1:15">
      <c r="A121" s="997">
        <v>21</v>
      </c>
      <c r="B121" s="998" t="s">
        <v>285</v>
      </c>
      <c r="C121" s="983"/>
      <c r="D121" s="998" t="s">
        <v>257</v>
      </c>
      <c r="E121" s="983"/>
      <c r="F121" s="998">
        <v>-15769935240</v>
      </c>
      <c r="G121" s="998">
        <v>0</v>
      </c>
      <c r="H121" s="998">
        <v>-15769935240</v>
      </c>
      <c r="I121" s="983"/>
      <c r="J121" s="998">
        <v>-15769935240</v>
      </c>
      <c r="K121" s="998">
        <v>0</v>
      </c>
      <c r="L121" s="998">
        <v>-15769935240</v>
      </c>
      <c r="M121" s="983"/>
      <c r="N121" s="998">
        <v>0</v>
      </c>
      <c r="O121" s="999"/>
    </row>
    <row r="122" spans="1:15">
      <c r="A122" s="994">
        <v>22</v>
      </c>
      <c r="B122" s="995" t="s">
        <v>298</v>
      </c>
      <c r="C122" s="983"/>
      <c r="D122" s="995" t="s">
        <v>257</v>
      </c>
      <c r="E122" s="983"/>
      <c r="F122" s="995"/>
      <c r="G122" s="995">
        <v>0</v>
      </c>
      <c r="H122" s="995">
        <v>0</v>
      </c>
      <c r="I122" s="983"/>
      <c r="J122" s="995"/>
      <c r="K122" s="995">
        <v>0</v>
      </c>
      <c r="L122" s="995">
        <v>0</v>
      </c>
      <c r="M122" s="983"/>
      <c r="N122" s="995">
        <v>0</v>
      </c>
      <c r="O122" s="996"/>
    </row>
    <row r="123" spans="1:15">
      <c r="A123" s="997">
        <v>23</v>
      </c>
      <c r="B123" s="998" t="s">
        <v>297</v>
      </c>
      <c r="C123" s="983"/>
      <c r="D123" s="998" t="s">
        <v>257</v>
      </c>
      <c r="E123" s="983"/>
      <c r="F123" s="998"/>
      <c r="G123" s="998">
        <v>0</v>
      </c>
      <c r="H123" s="998">
        <v>0</v>
      </c>
      <c r="I123" s="983"/>
      <c r="J123" s="998"/>
      <c r="K123" s="998">
        <v>0</v>
      </c>
      <c r="L123" s="998">
        <v>0</v>
      </c>
      <c r="M123" s="983"/>
      <c r="N123" s="998">
        <v>0</v>
      </c>
      <c r="O123" s="999"/>
    </row>
    <row r="124" spans="1:15">
      <c r="A124" s="994">
        <v>24</v>
      </c>
      <c r="B124" s="995" t="s">
        <v>697</v>
      </c>
      <c r="C124" s="983"/>
      <c r="D124" s="995" t="s">
        <v>257</v>
      </c>
      <c r="E124" s="983"/>
      <c r="F124" s="995"/>
      <c r="G124" s="995">
        <v>0</v>
      </c>
      <c r="H124" s="995">
        <v>0</v>
      </c>
      <c r="I124" s="983"/>
      <c r="J124" s="995"/>
      <c r="K124" s="995">
        <v>0</v>
      </c>
      <c r="L124" s="995">
        <v>0</v>
      </c>
      <c r="M124" s="983"/>
      <c r="N124" s="995">
        <v>0</v>
      </c>
      <c r="O124" s="996"/>
    </row>
    <row r="125" spans="1:15">
      <c r="A125" s="997">
        <v>25</v>
      </c>
      <c r="B125" s="998" t="s">
        <v>291</v>
      </c>
      <c r="C125" s="983"/>
      <c r="D125" s="998" t="s">
        <v>257</v>
      </c>
      <c r="E125" s="983"/>
      <c r="F125" s="998">
        <v>144662360</v>
      </c>
      <c r="G125" s="998">
        <v>0</v>
      </c>
      <c r="H125" s="998">
        <v>144662360</v>
      </c>
      <c r="I125" s="983"/>
      <c r="J125" s="998">
        <v>144662360</v>
      </c>
      <c r="K125" s="998">
        <v>0</v>
      </c>
      <c r="L125" s="998">
        <v>144662360</v>
      </c>
      <c r="M125" s="983"/>
      <c r="N125" s="998">
        <v>0</v>
      </c>
      <c r="O125" s="999"/>
    </row>
    <row r="126" spans="1:15">
      <c r="A126" s="994">
        <v>26</v>
      </c>
      <c r="B126" s="995" t="s">
        <v>698</v>
      </c>
      <c r="C126" s="983"/>
      <c r="D126" s="995" t="s">
        <v>257</v>
      </c>
      <c r="E126" s="983"/>
      <c r="F126" s="995"/>
      <c r="G126" s="995">
        <v>0</v>
      </c>
      <c r="H126" s="995">
        <v>0</v>
      </c>
      <c r="I126" s="983"/>
      <c r="J126" s="995"/>
      <c r="K126" s="995">
        <v>0</v>
      </c>
      <c r="L126" s="995">
        <v>0</v>
      </c>
      <c r="M126" s="983"/>
      <c r="N126" s="995">
        <v>0</v>
      </c>
      <c r="O126" s="996"/>
    </row>
    <row r="127" spans="1:15">
      <c r="A127" s="997">
        <v>27</v>
      </c>
      <c r="B127" s="998" t="s">
        <v>287</v>
      </c>
      <c r="C127" s="983"/>
      <c r="D127" s="998" t="s">
        <v>286</v>
      </c>
      <c r="E127" s="983"/>
      <c r="F127" s="998">
        <v>16330337582</v>
      </c>
      <c r="G127" s="998">
        <v>0</v>
      </c>
      <c r="H127" s="998">
        <v>16330337582</v>
      </c>
      <c r="I127" s="983"/>
      <c r="J127" s="998">
        <v>16330337582</v>
      </c>
      <c r="K127" s="998">
        <v>0</v>
      </c>
      <c r="L127" s="998">
        <v>16330337582</v>
      </c>
      <c r="M127" s="983"/>
      <c r="N127" s="998">
        <v>0</v>
      </c>
      <c r="O127" s="999"/>
    </row>
    <row r="128" spans="1:15">
      <c r="A128" s="994">
        <v>28</v>
      </c>
      <c r="B128" s="995" t="s">
        <v>699</v>
      </c>
      <c r="C128" s="983"/>
      <c r="D128" s="995" t="s">
        <v>257</v>
      </c>
      <c r="E128" s="983"/>
      <c r="F128" s="995"/>
      <c r="G128" s="995">
        <v>0</v>
      </c>
      <c r="H128" s="995">
        <v>0</v>
      </c>
      <c r="I128" s="983"/>
      <c r="J128" s="995"/>
      <c r="K128" s="995">
        <v>0</v>
      </c>
      <c r="L128" s="995">
        <v>0</v>
      </c>
      <c r="M128" s="983"/>
      <c r="N128" s="995">
        <v>0</v>
      </c>
      <c r="O128" s="996"/>
    </row>
    <row r="129" spans="1:15">
      <c r="A129" s="997">
        <v>29</v>
      </c>
      <c r="B129" s="998" t="s">
        <v>700</v>
      </c>
      <c r="C129" s="983"/>
      <c r="D129" s="998" t="s">
        <v>11</v>
      </c>
      <c r="E129" s="983"/>
      <c r="F129" s="998"/>
      <c r="G129" s="998">
        <v>0</v>
      </c>
      <c r="H129" s="998">
        <v>0</v>
      </c>
      <c r="I129" s="983"/>
      <c r="J129" s="998"/>
      <c r="K129" s="998">
        <v>0</v>
      </c>
      <c r="L129" s="998">
        <v>0</v>
      </c>
      <c r="M129" s="983"/>
      <c r="N129" s="998">
        <v>0</v>
      </c>
      <c r="O129" s="999"/>
    </row>
    <row r="130" spans="1:15">
      <c r="A130" s="1577" t="s">
        <v>677</v>
      </c>
      <c r="B130" s="1577"/>
      <c r="C130" s="983"/>
      <c r="D130" s="1000"/>
      <c r="E130" s="983"/>
      <c r="F130" s="1000">
        <v>80657373761</v>
      </c>
      <c r="G130" s="1000">
        <v>-2467679098</v>
      </c>
      <c r="H130" s="1000">
        <v>78189694663</v>
      </c>
      <c r="I130" s="983"/>
      <c r="J130" s="1000">
        <v>76873661812</v>
      </c>
      <c r="K130" s="1000">
        <v>1335949241</v>
      </c>
      <c r="L130" s="1000">
        <v>78209611053</v>
      </c>
      <c r="M130" s="983"/>
      <c r="N130" s="1000">
        <v>-19916390</v>
      </c>
      <c r="O130" s="1001"/>
    </row>
    <row r="131" spans="1:15">
      <c r="A131" s="994">
        <v>30</v>
      </c>
      <c r="B131" s="995" t="s">
        <v>223</v>
      </c>
      <c r="C131" s="983"/>
      <c r="D131" s="995" t="s">
        <v>269</v>
      </c>
      <c r="E131" s="983"/>
      <c r="F131" s="995">
        <v>63298252619</v>
      </c>
      <c r="G131" s="995">
        <v>0</v>
      </c>
      <c r="H131" s="995">
        <v>63298252619</v>
      </c>
      <c r="I131" s="983"/>
      <c r="J131" s="995">
        <v>61962303378</v>
      </c>
      <c r="K131" s="995">
        <v>1335949241</v>
      </c>
      <c r="L131" s="995">
        <v>63298252619</v>
      </c>
      <c r="M131" s="983"/>
      <c r="N131" s="995">
        <v>0</v>
      </c>
      <c r="O131" s="996"/>
    </row>
    <row r="132" spans="1:15">
      <c r="A132" s="997">
        <v>31</v>
      </c>
      <c r="B132" s="998" t="s">
        <v>235</v>
      </c>
      <c r="C132" s="983"/>
      <c r="D132" s="998" t="s">
        <v>269</v>
      </c>
      <c r="E132" s="983"/>
      <c r="F132" s="998">
        <v>6000000</v>
      </c>
      <c r="G132" s="998">
        <v>0</v>
      </c>
      <c r="H132" s="998">
        <v>6000000</v>
      </c>
      <c r="I132" s="983"/>
      <c r="J132" s="998">
        <v>6000000</v>
      </c>
      <c r="K132" s="998">
        <v>0</v>
      </c>
      <c r="L132" s="998">
        <v>6000000</v>
      </c>
      <c r="M132" s="983"/>
      <c r="N132" s="998">
        <v>0</v>
      </c>
      <c r="O132" s="999"/>
    </row>
    <row r="133" spans="1:15">
      <c r="A133" s="994">
        <v>32</v>
      </c>
      <c r="B133" s="995" t="s">
        <v>232</v>
      </c>
      <c r="C133" s="983"/>
      <c r="D133" s="995" t="s">
        <v>269</v>
      </c>
      <c r="E133" s="983"/>
      <c r="F133" s="995">
        <v>100296125</v>
      </c>
      <c r="G133" s="995">
        <v>0</v>
      </c>
      <c r="H133" s="995">
        <v>100296125</v>
      </c>
      <c r="I133" s="983"/>
      <c r="J133" s="995">
        <v>100296125</v>
      </c>
      <c r="K133" s="995">
        <v>0</v>
      </c>
      <c r="L133" s="995">
        <v>100296125</v>
      </c>
      <c r="M133" s="983"/>
      <c r="N133" s="995">
        <v>0</v>
      </c>
      <c r="O133" s="996"/>
    </row>
    <row r="134" spans="1:15">
      <c r="A134" s="997">
        <v>33</v>
      </c>
      <c r="B134" s="998" t="s">
        <v>237</v>
      </c>
      <c r="C134" s="983"/>
      <c r="D134" s="998" t="s">
        <v>269</v>
      </c>
      <c r="E134" s="983"/>
      <c r="F134" s="998"/>
      <c r="G134" s="998">
        <v>0</v>
      </c>
      <c r="H134" s="998">
        <v>0</v>
      </c>
      <c r="I134" s="983"/>
      <c r="J134" s="998"/>
      <c r="K134" s="998">
        <v>0</v>
      </c>
      <c r="L134" s="998">
        <v>0</v>
      </c>
      <c r="M134" s="983"/>
      <c r="N134" s="998">
        <v>0</v>
      </c>
      <c r="O134" s="999"/>
    </row>
    <row r="135" spans="1:15">
      <c r="A135" s="994">
        <v>34</v>
      </c>
      <c r="B135" s="995" t="s">
        <v>234</v>
      </c>
      <c r="C135" s="983"/>
      <c r="D135" s="995" t="s">
        <v>269</v>
      </c>
      <c r="E135" s="983"/>
      <c r="F135" s="995"/>
      <c r="G135" s="995">
        <v>0</v>
      </c>
      <c r="H135" s="995">
        <v>0</v>
      </c>
      <c r="I135" s="983"/>
      <c r="J135" s="995"/>
      <c r="K135" s="995">
        <v>0</v>
      </c>
      <c r="L135" s="995">
        <v>0</v>
      </c>
      <c r="M135" s="983"/>
      <c r="N135" s="995">
        <v>0</v>
      </c>
      <c r="O135" s="996"/>
    </row>
    <row r="136" spans="1:15">
      <c r="A136" s="997">
        <v>35</v>
      </c>
      <c r="B136" s="998" t="s">
        <v>224</v>
      </c>
      <c r="C136" s="983"/>
      <c r="D136" s="998" t="s">
        <v>269</v>
      </c>
      <c r="E136" s="983"/>
      <c r="F136" s="998">
        <v>7926642601</v>
      </c>
      <c r="G136" s="998">
        <v>0</v>
      </c>
      <c r="H136" s="998">
        <v>7926642601</v>
      </c>
      <c r="I136" s="983"/>
      <c r="J136" s="998">
        <v>7926642601</v>
      </c>
      <c r="K136" s="998">
        <v>0</v>
      </c>
      <c r="L136" s="998">
        <v>7926642601</v>
      </c>
      <c r="M136" s="983"/>
      <c r="N136" s="998">
        <v>0</v>
      </c>
      <c r="O136" s="999"/>
    </row>
    <row r="137" spans="1:15">
      <c r="A137" s="994">
        <v>36</v>
      </c>
      <c r="B137" s="995" t="s">
        <v>227</v>
      </c>
      <c r="C137" s="983"/>
      <c r="D137" s="995" t="s">
        <v>269</v>
      </c>
      <c r="E137" s="983"/>
      <c r="F137" s="995">
        <v>1391759002</v>
      </c>
      <c r="G137" s="995">
        <v>-1391759002</v>
      </c>
      <c r="H137" s="995">
        <v>0</v>
      </c>
      <c r="I137" s="983"/>
      <c r="J137" s="995"/>
      <c r="K137" s="995">
        <v>0</v>
      </c>
      <c r="L137" s="995">
        <v>0</v>
      </c>
      <c r="M137" s="983"/>
      <c r="N137" s="995">
        <v>0</v>
      </c>
      <c r="O137" s="996"/>
    </row>
    <row r="138" spans="1:15">
      <c r="A138" s="997">
        <v>37</v>
      </c>
      <c r="B138" s="998" t="s">
        <v>226</v>
      </c>
      <c r="C138" s="983"/>
      <c r="D138" s="998" t="s">
        <v>254</v>
      </c>
      <c r="E138" s="983"/>
      <c r="F138" s="998">
        <v>6645199251</v>
      </c>
      <c r="G138" s="998">
        <v>-1783836297</v>
      </c>
      <c r="H138" s="998">
        <v>4861362954</v>
      </c>
      <c r="I138" s="983"/>
      <c r="J138" s="998">
        <v>4861362954</v>
      </c>
      <c r="K138" s="998">
        <v>0</v>
      </c>
      <c r="L138" s="998">
        <v>4861362954</v>
      </c>
      <c r="M138" s="983"/>
      <c r="N138" s="998">
        <v>0</v>
      </c>
      <c r="O138" s="999"/>
    </row>
    <row r="139" spans="1:15">
      <c r="A139" s="994">
        <v>38</v>
      </c>
      <c r="B139" s="995" t="s">
        <v>236</v>
      </c>
      <c r="C139" s="983"/>
      <c r="D139" s="995" t="s">
        <v>254</v>
      </c>
      <c r="E139" s="983"/>
      <c r="F139" s="995"/>
      <c r="G139" s="995">
        <v>7766201</v>
      </c>
      <c r="H139" s="995">
        <v>7766201</v>
      </c>
      <c r="I139" s="983"/>
      <c r="J139" s="995">
        <v>7766201</v>
      </c>
      <c r="K139" s="995">
        <v>0</v>
      </c>
      <c r="L139" s="995">
        <v>7766201</v>
      </c>
      <c r="M139" s="983"/>
      <c r="N139" s="995">
        <v>0</v>
      </c>
      <c r="O139" s="996"/>
    </row>
    <row r="140" spans="1:15">
      <c r="A140" s="997">
        <v>39</v>
      </c>
      <c r="B140" s="998" t="s">
        <v>230</v>
      </c>
      <c r="C140" s="983"/>
      <c r="D140" s="998" t="s">
        <v>254</v>
      </c>
      <c r="E140" s="983"/>
      <c r="F140" s="998"/>
      <c r="G140" s="998">
        <v>700150000</v>
      </c>
      <c r="H140" s="998">
        <v>700150000</v>
      </c>
      <c r="I140" s="983"/>
      <c r="J140" s="998">
        <v>700150000</v>
      </c>
      <c r="K140" s="998">
        <v>0</v>
      </c>
      <c r="L140" s="998">
        <v>700150000</v>
      </c>
      <c r="M140" s="983"/>
      <c r="N140" s="998">
        <v>0</v>
      </c>
      <c r="O140" s="999"/>
    </row>
    <row r="141" spans="1:15">
      <c r="A141" s="994">
        <v>40</v>
      </c>
      <c r="B141" s="995" t="s">
        <v>225</v>
      </c>
      <c r="C141" s="983"/>
      <c r="D141" s="995" t="s">
        <v>254</v>
      </c>
      <c r="E141" s="983"/>
      <c r="F141" s="995"/>
      <c r="G141" s="995">
        <v>0</v>
      </c>
      <c r="H141" s="995">
        <v>0</v>
      </c>
      <c r="I141" s="983"/>
      <c r="J141" s="995"/>
      <c r="K141" s="995">
        <v>0</v>
      </c>
      <c r="L141" s="995">
        <v>0</v>
      </c>
      <c r="M141" s="983"/>
      <c r="N141" s="995">
        <v>0</v>
      </c>
      <c r="O141" s="996"/>
    </row>
    <row r="142" spans="1:15">
      <c r="A142" s="997">
        <v>41</v>
      </c>
      <c r="B142" s="998" t="s">
        <v>701</v>
      </c>
      <c r="C142" s="983"/>
      <c r="D142" s="998" t="s">
        <v>263</v>
      </c>
      <c r="E142" s="983"/>
      <c r="F142" s="998"/>
      <c r="G142" s="998">
        <v>0</v>
      </c>
      <c r="H142" s="998">
        <v>0</v>
      </c>
      <c r="I142" s="983"/>
      <c r="J142" s="998"/>
      <c r="K142" s="998">
        <v>0</v>
      </c>
      <c r="L142" s="998">
        <v>0</v>
      </c>
      <c r="M142" s="983"/>
      <c r="N142" s="998">
        <v>0</v>
      </c>
      <c r="O142" s="999"/>
    </row>
    <row r="143" spans="1:15">
      <c r="A143" s="994">
        <v>42</v>
      </c>
      <c r="B143" s="995" t="s">
        <v>233</v>
      </c>
      <c r="C143" s="983"/>
      <c r="D143" s="995" t="s">
        <v>269</v>
      </c>
      <c r="E143" s="983"/>
      <c r="F143" s="995">
        <v>123284582</v>
      </c>
      <c r="G143" s="995">
        <v>0</v>
      </c>
      <c r="H143" s="995">
        <v>123284582</v>
      </c>
      <c r="I143" s="983"/>
      <c r="J143" s="995">
        <v>123284583</v>
      </c>
      <c r="K143" s="995">
        <v>0</v>
      </c>
      <c r="L143" s="995">
        <v>123284583</v>
      </c>
      <c r="M143" s="983"/>
      <c r="N143" s="995">
        <v>-1</v>
      </c>
      <c r="O143" s="996" t="s">
        <v>4251</v>
      </c>
    </row>
    <row r="144" spans="1:15">
      <c r="A144" s="997">
        <v>43</v>
      </c>
      <c r="B144" s="998" t="s">
        <v>231</v>
      </c>
      <c r="C144" s="983"/>
      <c r="D144" s="998" t="s">
        <v>269</v>
      </c>
      <c r="E144" s="983"/>
      <c r="F144" s="998">
        <v>184926769</v>
      </c>
      <c r="G144" s="998">
        <v>0</v>
      </c>
      <c r="H144" s="998">
        <v>184926769</v>
      </c>
      <c r="I144" s="983"/>
      <c r="J144" s="998">
        <v>184926770</v>
      </c>
      <c r="K144" s="998">
        <v>0</v>
      </c>
      <c r="L144" s="998">
        <v>184926770</v>
      </c>
      <c r="M144" s="983"/>
      <c r="N144" s="998">
        <v>-1</v>
      </c>
      <c r="O144" s="999" t="s">
        <v>4251</v>
      </c>
    </row>
    <row r="145" spans="1:15">
      <c r="A145" s="994">
        <v>44</v>
      </c>
      <c r="B145" s="995" t="s">
        <v>702</v>
      </c>
      <c r="C145" s="983"/>
      <c r="D145" s="995" t="s">
        <v>269</v>
      </c>
      <c r="E145" s="983"/>
      <c r="F145" s="995"/>
      <c r="G145" s="995">
        <v>0</v>
      </c>
      <c r="H145" s="995">
        <v>0</v>
      </c>
      <c r="I145" s="983"/>
      <c r="J145" s="995"/>
      <c r="K145" s="995">
        <v>0</v>
      </c>
      <c r="L145" s="995">
        <v>0</v>
      </c>
      <c r="M145" s="983"/>
      <c r="N145" s="995">
        <v>0</v>
      </c>
      <c r="O145" s="996"/>
    </row>
    <row r="146" spans="1:15">
      <c r="A146" s="997">
        <v>45</v>
      </c>
      <c r="B146" s="998" t="s">
        <v>229</v>
      </c>
      <c r="C146" s="983"/>
      <c r="D146" s="998" t="s">
        <v>269</v>
      </c>
      <c r="E146" s="983"/>
      <c r="F146" s="998">
        <v>5184684</v>
      </c>
      <c r="G146" s="998">
        <v>0</v>
      </c>
      <c r="H146" s="998">
        <v>5184684</v>
      </c>
      <c r="I146" s="983"/>
      <c r="J146" s="998"/>
      <c r="K146" s="998">
        <v>0</v>
      </c>
      <c r="L146" s="998">
        <v>0</v>
      </c>
      <c r="M146" s="983"/>
      <c r="N146" s="998">
        <v>5184684</v>
      </c>
      <c r="O146" s="999" t="s">
        <v>4251</v>
      </c>
    </row>
    <row r="147" spans="1:15">
      <c r="A147" s="994">
        <v>46</v>
      </c>
      <c r="B147" s="995" t="s">
        <v>703</v>
      </c>
      <c r="C147" s="983"/>
      <c r="D147" s="995" t="s">
        <v>253</v>
      </c>
      <c r="E147" s="983"/>
      <c r="F147" s="995"/>
      <c r="G147" s="995">
        <v>0</v>
      </c>
      <c r="H147" s="995">
        <v>0</v>
      </c>
      <c r="I147" s="983"/>
      <c r="J147" s="995"/>
      <c r="K147" s="995">
        <v>0</v>
      </c>
      <c r="L147" s="995">
        <v>0</v>
      </c>
      <c r="M147" s="983"/>
      <c r="N147" s="995">
        <v>0</v>
      </c>
      <c r="O147" s="996"/>
    </row>
    <row r="148" spans="1:15">
      <c r="A148" s="997">
        <v>47</v>
      </c>
      <c r="B148" s="998" t="s">
        <v>282</v>
      </c>
      <c r="C148" s="983"/>
      <c r="D148" s="998" t="s">
        <v>274</v>
      </c>
      <c r="E148" s="983"/>
      <c r="F148" s="998">
        <v>975828128</v>
      </c>
      <c r="G148" s="998">
        <v>0</v>
      </c>
      <c r="H148" s="998">
        <v>975828128</v>
      </c>
      <c r="I148" s="983"/>
      <c r="J148" s="998">
        <v>1000929200</v>
      </c>
      <c r="K148" s="998">
        <v>0</v>
      </c>
      <c r="L148" s="998">
        <v>1000929200</v>
      </c>
      <c r="M148" s="983"/>
      <c r="N148" s="998">
        <v>-25101072</v>
      </c>
      <c r="O148" s="999" t="s">
        <v>4253</v>
      </c>
    </row>
    <row r="149" spans="1:15">
      <c r="A149" s="994">
        <v>48</v>
      </c>
      <c r="B149" s="995" t="s">
        <v>299</v>
      </c>
      <c r="C149" s="983"/>
      <c r="D149" s="995" t="s">
        <v>275</v>
      </c>
      <c r="E149" s="983"/>
      <c r="F149" s="995"/>
      <c r="G149" s="995">
        <v>0</v>
      </c>
      <c r="H149" s="995">
        <v>0</v>
      </c>
      <c r="I149" s="983"/>
      <c r="J149" s="995"/>
      <c r="K149" s="995">
        <v>0</v>
      </c>
      <c r="L149" s="995">
        <v>0</v>
      </c>
      <c r="M149" s="983"/>
      <c r="N149" s="995">
        <v>0</v>
      </c>
      <c r="O149" s="996"/>
    </row>
    <row r="150" spans="1:15">
      <c r="A150" s="997">
        <v>49</v>
      </c>
      <c r="B150" s="998" t="s">
        <v>704</v>
      </c>
      <c r="C150" s="983"/>
      <c r="D150" s="998" t="s">
        <v>276</v>
      </c>
      <c r="E150" s="983"/>
      <c r="F150" s="998"/>
      <c r="G150" s="998">
        <v>0</v>
      </c>
      <c r="H150" s="998">
        <v>0</v>
      </c>
      <c r="I150" s="983"/>
      <c r="J150" s="998"/>
      <c r="K150" s="998">
        <v>0</v>
      </c>
      <c r="L150" s="998">
        <v>0</v>
      </c>
      <c r="M150" s="983"/>
      <c r="N150" s="998">
        <v>0</v>
      </c>
      <c r="O150" s="999"/>
    </row>
    <row r="151" spans="1:15">
      <c r="A151" s="994">
        <v>50</v>
      </c>
      <c r="B151" s="995" t="s">
        <v>705</v>
      </c>
      <c r="C151" s="983"/>
      <c r="D151" s="995" t="s">
        <v>678</v>
      </c>
      <c r="E151" s="983"/>
      <c r="F151" s="995"/>
      <c r="G151" s="995">
        <v>0</v>
      </c>
      <c r="H151" s="995">
        <v>0</v>
      </c>
      <c r="I151" s="983"/>
      <c r="J151" s="995"/>
      <c r="K151" s="995">
        <v>0</v>
      </c>
      <c r="L151" s="995">
        <v>0</v>
      </c>
      <c r="M151" s="983"/>
      <c r="N151" s="995">
        <v>0</v>
      </c>
      <c r="O151" s="996"/>
    </row>
    <row r="152" spans="1:15" ht="12" thickBot="1">
      <c r="A152" s="989"/>
      <c r="B152" s="989" t="s">
        <v>679</v>
      </c>
      <c r="C152" s="983"/>
      <c r="D152" s="1002"/>
      <c r="E152" s="983"/>
      <c r="F152" s="1002">
        <v>81362438463</v>
      </c>
      <c r="G152" s="1002">
        <v>-2467679098</v>
      </c>
      <c r="H152" s="1002">
        <v>78894759365</v>
      </c>
      <c r="I152" s="983"/>
      <c r="J152" s="1002">
        <v>77578726514</v>
      </c>
      <c r="K152" s="1002">
        <v>1335949241</v>
      </c>
      <c r="L152" s="1002">
        <v>78914675755</v>
      </c>
      <c r="M152" s="983"/>
      <c r="N152" s="1002">
        <v>-19916390</v>
      </c>
      <c r="O152" s="989"/>
    </row>
    <row r="153" spans="1:15" ht="12" thickTop="1">
      <c r="A153" s="1577" t="s">
        <v>300</v>
      </c>
      <c r="B153" s="1577"/>
      <c r="C153" s="983"/>
      <c r="D153" s="1000"/>
      <c r="E153" s="983"/>
      <c r="F153" s="1000">
        <v>166081803</v>
      </c>
      <c r="G153" s="1000">
        <v>0</v>
      </c>
      <c r="H153" s="1000">
        <v>166081803</v>
      </c>
      <c r="I153" s="983"/>
      <c r="J153" s="1000">
        <v>0</v>
      </c>
      <c r="K153" s="1000">
        <v>0</v>
      </c>
      <c r="L153" s="1000">
        <v>0</v>
      </c>
      <c r="M153" s="983"/>
      <c r="N153" s="1000">
        <v>166081803</v>
      </c>
      <c r="O153" s="1001"/>
    </row>
    <row r="154" spans="1:15">
      <c r="A154" s="994">
        <v>51</v>
      </c>
      <c r="B154" s="995" t="s">
        <v>725</v>
      </c>
      <c r="C154" s="983"/>
      <c r="D154" s="995" t="s">
        <v>31</v>
      </c>
      <c r="E154" s="983"/>
      <c r="F154" s="995">
        <v>166081803</v>
      </c>
      <c r="G154" s="995">
        <v>0</v>
      </c>
      <c r="H154" s="995">
        <v>166081803</v>
      </c>
      <c r="I154" s="983"/>
      <c r="J154" s="995"/>
      <c r="K154" s="995">
        <v>0</v>
      </c>
      <c r="L154" s="995">
        <v>0</v>
      </c>
      <c r="M154" s="983"/>
      <c r="N154" s="995">
        <v>166081803</v>
      </c>
      <c r="O154" s="996"/>
    </row>
    <row r="155" spans="1:15">
      <c r="A155" s="997">
        <v>52</v>
      </c>
      <c r="B155" s="998" t="s">
        <v>726</v>
      </c>
      <c r="C155" s="983"/>
      <c r="D155" s="998" t="s">
        <v>31</v>
      </c>
      <c r="E155" s="983"/>
      <c r="F155" s="998"/>
      <c r="G155" s="998">
        <v>0</v>
      </c>
      <c r="H155" s="998">
        <v>0</v>
      </c>
      <c r="I155" s="983"/>
      <c r="J155" s="998"/>
      <c r="K155" s="998">
        <v>0</v>
      </c>
      <c r="L155" s="998">
        <v>0</v>
      </c>
      <c r="M155" s="983"/>
      <c r="N155" s="998">
        <v>0</v>
      </c>
      <c r="O155" s="999"/>
    </row>
    <row r="156" spans="1:15">
      <c r="A156" s="994">
        <v>53</v>
      </c>
      <c r="B156" s="995" t="s">
        <v>727</v>
      </c>
      <c r="C156" s="983"/>
      <c r="D156" s="995" t="s">
        <v>31</v>
      </c>
      <c r="E156" s="983"/>
      <c r="F156" s="995"/>
      <c r="G156" s="995">
        <v>0</v>
      </c>
      <c r="H156" s="995">
        <v>0</v>
      </c>
      <c r="I156" s="983"/>
      <c r="J156" s="995"/>
      <c r="K156" s="995">
        <v>0</v>
      </c>
      <c r="L156" s="995">
        <v>0</v>
      </c>
      <c r="M156" s="983"/>
      <c r="N156" s="995">
        <v>0</v>
      </c>
      <c r="O156" s="996"/>
    </row>
    <row r="157" spans="1:15">
      <c r="A157" s="997">
        <v>54</v>
      </c>
      <c r="B157" s="998" t="s">
        <v>513</v>
      </c>
      <c r="C157" s="983"/>
      <c r="D157" s="998" t="s">
        <v>31</v>
      </c>
      <c r="E157" s="983"/>
      <c r="F157" s="998"/>
      <c r="G157" s="998">
        <v>0</v>
      </c>
      <c r="H157" s="998">
        <v>0</v>
      </c>
      <c r="I157" s="983"/>
      <c r="J157" s="998"/>
      <c r="K157" s="998">
        <v>0</v>
      </c>
      <c r="L157" s="998">
        <v>0</v>
      </c>
      <c r="M157" s="983"/>
      <c r="N157" s="998">
        <v>0</v>
      </c>
      <c r="O157" s="999"/>
    </row>
    <row r="158" spans="1:15">
      <c r="A158" s="1577" t="s">
        <v>301</v>
      </c>
      <c r="B158" s="1577"/>
      <c r="C158" s="983"/>
      <c r="D158" s="1000"/>
      <c r="E158" s="983"/>
      <c r="F158" s="1000">
        <v>5542900</v>
      </c>
      <c r="G158" s="1000">
        <v>0</v>
      </c>
      <c r="H158" s="1000">
        <v>5542900</v>
      </c>
      <c r="I158" s="983"/>
      <c r="J158" s="1000">
        <v>0</v>
      </c>
      <c r="K158" s="1000">
        <v>0</v>
      </c>
      <c r="L158" s="1000">
        <v>0</v>
      </c>
      <c r="M158" s="983"/>
      <c r="N158" s="1000">
        <v>5542900</v>
      </c>
      <c r="O158" s="1001"/>
    </row>
    <row r="159" spans="1:15">
      <c r="A159" s="994">
        <v>55</v>
      </c>
      <c r="B159" s="995" t="s">
        <v>956</v>
      </c>
      <c r="C159" s="983"/>
      <c r="D159" s="995" t="s">
        <v>953</v>
      </c>
      <c r="E159" s="983"/>
      <c r="F159" s="995"/>
      <c r="G159" s="995">
        <v>0</v>
      </c>
      <c r="H159" s="995">
        <v>0</v>
      </c>
      <c r="I159" s="983"/>
      <c r="J159" s="995"/>
      <c r="K159" s="995">
        <v>0</v>
      </c>
      <c r="L159" s="995">
        <v>0</v>
      </c>
      <c r="M159" s="983"/>
      <c r="N159" s="995">
        <v>0</v>
      </c>
      <c r="O159" s="996"/>
    </row>
    <row r="160" spans="1:15">
      <c r="A160" s="997">
        <v>56</v>
      </c>
      <c r="B160" s="998" t="s">
        <v>957</v>
      </c>
      <c r="C160" s="983"/>
      <c r="D160" s="998" t="s">
        <v>958</v>
      </c>
      <c r="E160" s="983"/>
      <c r="F160" s="998"/>
      <c r="G160" s="998">
        <v>0</v>
      </c>
      <c r="H160" s="998">
        <v>0</v>
      </c>
      <c r="I160" s="983"/>
      <c r="J160" s="998"/>
      <c r="K160" s="998">
        <v>0</v>
      </c>
      <c r="L160" s="998">
        <v>0</v>
      </c>
      <c r="M160" s="983"/>
      <c r="N160" s="998">
        <v>0</v>
      </c>
      <c r="O160" s="999"/>
    </row>
    <row r="161" spans="1:15">
      <c r="A161" s="994">
        <v>57</v>
      </c>
      <c r="B161" s="995" t="s">
        <v>959</v>
      </c>
      <c r="C161" s="983"/>
      <c r="D161" s="995" t="s">
        <v>953</v>
      </c>
      <c r="E161" s="983"/>
      <c r="F161" s="995"/>
      <c r="G161" s="995">
        <v>0</v>
      </c>
      <c r="H161" s="995">
        <v>0</v>
      </c>
      <c r="I161" s="983"/>
      <c r="J161" s="995"/>
      <c r="K161" s="995">
        <v>0</v>
      </c>
      <c r="L161" s="995">
        <v>0</v>
      </c>
      <c r="M161" s="983"/>
      <c r="N161" s="995">
        <v>0</v>
      </c>
      <c r="O161" s="996"/>
    </row>
    <row r="162" spans="1:15">
      <c r="A162" s="997">
        <v>58</v>
      </c>
      <c r="B162" s="998" t="s">
        <v>960</v>
      </c>
      <c r="C162" s="983"/>
      <c r="D162" s="998" t="s">
        <v>953</v>
      </c>
      <c r="E162" s="983"/>
      <c r="F162" s="998"/>
      <c r="G162" s="998">
        <v>0</v>
      </c>
      <c r="H162" s="998">
        <v>0</v>
      </c>
      <c r="I162" s="983"/>
      <c r="J162" s="998"/>
      <c r="K162" s="998">
        <v>0</v>
      </c>
      <c r="L162" s="998">
        <v>0</v>
      </c>
      <c r="M162" s="983"/>
      <c r="N162" s="998">
        <v>0</v>
      </c>
      <c r="O162" s="999"/>
    </row>
    <row r="163" spans="1:15">
      <c r="A163" s="994">
        <v>59</v>
      </c>
      <c r="B163" s="995" t="s">
        <v>961</v>
      </c>
      <c r="C163" s="983"/>
      <c r="D163" s="995" t="s">
        <v>953</v>
      </c>
      <c r="E163" s="983"/>
      <c r="F163" s="995"/>
      <c r="G163" s="995">
        <v>0</v>
      </c>
      <c r="H163" s="995">
        <v>0</v>
      </c>
      <c r="I163" s="983"/>
      <c r="J163" s="995"/>
      <c r="K163" s="995">
        <v>0</v>
      </c>
      <c r="L163" s="995">
        <v>0</v>
      </c>
      <c r="M163" s="983"/>
      <c r="N163" s="995">
        <v>0</v>
      </c>
      <c r="O163" s="996"/>
    </row>
    <row r="164" spans="1:15">
      <c r="A164" s="997">
        <v>60</v>
      </c>
      <c r="B164" s="998" t="s">
        <v>962</v>
      </c>
      <c r="C164" s="983"/>
      <c r="D164" s="998" t="s">
        <v>953</v>
      </c>
      <c r="E164" s="983"/>
      <c r="F164" s="998"/>
      <c r="G164" s="998">
        <v>0</v>
      </c>
      <c r="H164" s="998">
        <v>0</v>
      </c>
      <c r="I164" s="983"/>
      <c r="J164" s="998"/>
      <c r="K164" s="998">
        <v>0</v>
      </c>
      <c r="L164" s="998">
        <v>0</v>
      </c>
      <c r="M164" s="983"/>
      <c r="N164" s="998">
        <v>0</v>
      </c>
      <c r="O164" s="999"/>
    </row>
    <row r="165" spans="1:15">
      <c r="A165" s="994">
        <v>61</v>
      </c>
      <c r="B165" s="995" t="s">
        <v>963</v>
      </c>
      <c r="C165" s="983"/>
      <c r="D165" s="995" t="s">
        <v>953</v>
      </c>
      <c r="E165" s="983"/>
      <c r="F165" s="995"/>
      <c r="G165" s="995">
        <v>0</v>
      </c>
      <c r="H165" s="995">
        <v>0</v>
      </c>
      <c r="I165" s="983"/>
      <c r="J165" s="995"/>
      <c r="K165" s="995">
        <v>0</v>
      </c>
      <c r="L165" s="995">
        <v>0</v>
      </c>
      <c r="M165" s="983"/>
      <c r="N165" s="995">
        <v>0</v>
      </c>
      <c r="O165" s="996"/>
    </row>
    <row r="166" spans="1:15">
      <c r="A166" s="997">
        <v>62</v>
      </c>
      <c r="B166" s="998" t="s">
        <v>964</v>
      </c>
      <c r="C166" s="983"/>
      <c r="D166" s="998" t="s">
        <v>953</v>
      </c>
      <c r="E166" s="983"/>
      <c r="F166" s="998"/>
      <c r="G166" s="998">
        <v>0</v>
      </c>
      <c r="H166" s="998">
        <v>0</v>
      </c>
      <c r="I166" s="983"/>
      <c r="J166" s="998"/>
      <c r="K166" s="998">
        <v>0</v>
      </c>
      <c r="L166" s="998">
        <v>0</v>
      </c>
      <c r="M166" s="983"/>
      <c r="N166" s="998">
        <v>0</v>
      </c>
      <c r="O166" s="999"/>
    </row>
    <row r="167" spans="1:15">
      <c r="A167" s="994">
        <v>63</v>
      </c>
      <c r="B167" s="995" t="s">
        <v>965</v>
      </c>
      <c r="C167" s="983"/>
      <c r="D167" s="995" t="s">
        <v>953</v>
      </c>
      <c r="E167" s="983"/>
      <c r="F167" s="995"/>
      <c r="G167" s="995">
        <v>0</v>
      </c>
      <c r="H167" s="995">
        <v>0</v>
      </c>
      <c r="I167" s="983"/>
      <c r="J167" s="995"/>
      <c r="K167" s="995">
        <v>0</v>
      </c>
      <c r="L167" s="995">
        <v>0</v>
      </c>
      <c r="M167" s="983"/>
      <c r="N167" s="995">
        <v>0</v>
      </c>
      <c r="O167" s="996"/>
    </row>
    <row r="168" spans="1:15">
      <c r="A168" s="997">
        <v>64</v>
      </c>
      <c r="B168" s="998" t="s">
        <v>1372</v>
      </c>
      <c r="C168" s="983"/>
      <c r="D168" s="998"/>
      <c r="E168" s="983"/>
      <c r="F168" s="998">
        <v>5542900</v>
      </c>
      <c r="G168" s="998">
        <v>0</v>
      </c>
      <c r="H168" s="998">
        <v>5542900</v>
      </c>
      <c r="I168" s="983"/>
      <c r="J168" s="998"/>
      <c r="K168" s="998">
        <v>0</v>
      </c>
      <c r="L168" s="998">
        <v>0</v>
      </c>
      <c r="M168" s="983"/>
      <c r="N168" s="998">
        <v>5542900</v>
      </c>
      <c r="O168" s="999"/>
    </row>
    <row r="169" spans="1:15">
      <c r="A169" s="994">
        <v>65</v>
      </c>
      <c r="B169" s="995" t="s">
        <v>966</v>
      </c>
      <c r="C169" s="983"/>
      <c r="D169" s="995"/>
      <c r="E169" s="983"/>
      <c r="F169" s="995"/>
      <c r="G169" s="995"/>
      <c r="H169" s="995"/>
      <c r="I169" s="983"/>
      <c r="J169" s="995"/>
      <c r="K169" s="995"/>
      <c r="L169" s="995"/>
      <c r="M169" s="983"/>
      <c r="N169" s="995"/>
      <c r="O169" s="996"/>
    </row>
    <row r="170" spans="1:15">
      <c r="A170" s="1577" t="s">
        <v>992</v>
      </c>
      <c r="B170" s="1577"/>
      <c r="C170" s="983"/>
      <c r="D170" s="1000"/>
      <c r="E170" s="983"/>
      <c r="F170" s="1000">
        <v>0</v>
      </c>
      <c r="G170" s="1000">
        <v>0</v>
      </c>
      <c r="H170" s="1000">
        <v>0</v>
      </c>
      <c r="I170" s="983"/>
      <c r="J170" s="1000">
        <v>0</v>
      </c>
      <c r="K170" s="1000">
        <v>0</v>
      </c>
      <c r="L170" s="1000">
        <v>0</v>
      </c>
      <c r="M170" s="983"/>
      <c r="N170" s="1000">
        <v>0</v>
      </c>
      <c r="O170" s="1001"/>
    </row>
    <row r="171" spans="1:15">
      <c r="A171" s="994">
        <v>66</v>
      </c>
      <c r="B171" s="995" t="s">
        <v>729</v>
      </c>
      <c r="C171" s="983"/>
      <c r="D171" s="995" t="s">
        <v>680</v>
      </c>
      <c r="E171" s="983"/>
      <c r="F171" s="995"/>
      <c r="G171" s="995">
        <v>0</v>
      </c>
      <c r="H171" s="995">
        <v>0</v>
      </c>
      <c r="I171" s="983"/>
      <c r="J171" s="995"/>
      <c r="K171" s="995">
        <v>0</v>
      </c>
      <c r="L171" s="995">
        <v>0</v>
      </c>
      <c r="M171" s="983"/>
      <c r="N171" s="995">
        <v>0</v>
      </c>
      <c r="O171" s="996"/>
    </row>
    <row r="172" spans="1:15">
      <c r="A172" s="997">
        <v>67</v>
      </c>
      <c r="B172" s="998" t="s">
        <v>730</v>
      </c>
      <c r="C172" s="983"/>
      <c r="D172" s="998" t="s">
        <v>681</v>
      </c>
      <c r="E172" s="983"/>
      <c r="F172" s="998"/>
      <c r="G172" s="998">
        <v>0</v>
      </c>
      <c r="H172" s="998">
        <v>0</v>
      </c>
      <c r="I172" s="983"/>
      <c r="J172" s="998"/>
      <c r="K172" s="998">
        <v>0</v>
      </c>
      <c r="L172" s="998">
        <v>0</v>
      </c>
      <c r="M172" s="983"/>
      <c r="N172" s="998">
        <v>0</v>
      </c>
      <c r="O172" s="999"/>
    </row>
    <row r="173" spans="1:15">
      <c r="A173" s="994">
        <v>68</v>
      </c>
      <c r="B173" s="995" t="s">
        <v>731</v>
      </c>
      <c r="C173" s="983"/>
      <c r="D173" s="995" t="s">
        <v>967</v>
      </c>
      <c r="E173" s="983"/>
      <c r="F173" s="995"/>
      <c r="G173" s="995">
        <v>0</v>
      </c>
      <c r="H173" s="995">
        <v>0</v>
      </c>
      <c r="I173" s="983"/>
      <c r="J173" s="995"/>
      <c r="K173" s="995">
        <v>0</v>
      </c>
      <c r="L173" s="995">
        <v>0</v>
      </c>
      <c r="M173" s="983"/>
      <c r="N173" s="995">
        <v>0</v>
      </c>
      <c r="O173" s="996"/>
    </row>
    <row r="174" spans="1:15">
      <c r="A174" s="997">
        <v>69</v>
      </c>
      <c r="B174" s="998" t="s">
        <v>706</v>
      </c>
      <c r="C174" s="983"/>
      <c r="D174" s="998" t="s">
        <v>682</v>
      </c>
      <c r="E174" s="983"/>
      <c r="F174" s="998"/>
      <c r="G174" s="998">
        <v>0</v>
      </c>
      <c r="H174" s="998">
        <v>0</v>
      </c>
      <c r="I174" s="983"/>
      <c r="J174" s="998"/>
      <c r="K174" s="998">
        <v>0</v>
      </c>
      <c r="L174" s="998">
        <v>0</v>
      </c>
      <c r="M174" s="983"/>
      <c r="N174" s="998">
        <v>0</v>
      </c>
      <c r="O174" s="999"/>
    </row>
    <row r="178" spans="1:15">
      <c r="A178" s="981"/>
      <c r="B178" s="982" t="s">
        <v>667</v>
      </c>
      <c r="C178" s="983"/>
      <c r="D178" s="983"/>
      <c r="E178" s="983"/>
      <c r="F178" s="984" t="s">
        <v>75</v>
      </c>
      <c r="G178" s="984"/>
      <c r="H178" s="983"/>
      <c r="I178" s="983"/>
      <c r="J178" s="983"/>
      <c r="K178" s="982" t="s">
        <v>668</v>
      </c>
      <c r="L178" s="985">
        <v>2022</v>
      </c>
      <c r="M178" s="983"/>
      <c r="N178" s="986">
        <v>586.96199999999999</v>
      </c>
      <c r="O178" s="987"/>
    </row>
    <row r="179" spans="1:15">
      <c r="A179" s="981"/>
      <c r="B179" s="988"/>
      <c r="C179" s="983"/>
      <c r="D179" s="983"/>
      <c r="E179" s="983"/>
      <c r="F179" s="983"/>
      <c r="G179" s="983"/>
      <c r="H179" s="983"/>
      <c r="I179" s="983"/>
      <c r="J179" s="983"/>
      <c r="K179" s="983"/>
      <c r="L179" s="983"/>
      <c r="M179" s="983"/>
      <c r="N179" s="983"/>
      <c r="O179" s="987"/>
    </row>
    <row r="180" spans="1:15" ht="12.4" customHeight="1">
      <c r="A180" s="1578" t="s">
        <v>0</v>
      </c>
      <c r="B180" s="1580" t="s">
        <v>371</v>
      </c>
      <c r="C180" s="983"/>
      <c r="D180" s="1582" t="s">
        <v>669</v>
      </c>
      <c r="E180" s="983"/>
      <c r="F180" s="1584" t="s">
        <v>670</v>
      </c>
      <c r="G180" s="1584"/>
      <c r="H180" s="1584"/>
      <c r="I180" s="983"/>
      <c r="J180" s="1584" t="s">
        <v>671</v>
      </c>
      <c r="K180" s="1584"/>
      <c r="L180" s="1584"/>
      <c r="M180" s="983"/>
      <c r="N180" s="1574" t="s">
        <v>672</v>
      </c>
      <c r="O180" s="1574" t="s">
        <v>372</v>
      </c>
    </row>
    <row r="181" spans="1:15" ht="12" thickBot="1">
      <c r="A181" s="1579"/>
      <c r="B181" s="1581"/>
      <c r="C181" s="983"/>
      <c r="D181" s="1583"/>
      <c r="E181" s="983"/>
      <c r="F181" s="990" t="s">
        <v>673</v>
      </c>
      <c r="G181" s="991" t="s">
        <v>674</v>
      </c>
      <c r="H181" s="991" t="s">
        <v>675</v>
      </c>
      <c r="I181" s="983"/>
      <c r="J181" s="991" t="s">
        <v>673</v>
      </c>
      <c r="K181" s="991" t="s">
        <v>674</v>
      </c>
      <c r="L181" s="991" t="s">
        <v>675</v>
      </c>
      <c r="M181" s="983"/>
      <c r="N181" s="1575"/>
      <c r="O181" s="1575"/>
    </row>
    <row r="182" spans="1:15" ht="13.15" customHeight="1" thickTop="1">
      <c r="A182" s="1576" t="s">
        <v>445</v>
      </c>
      <c r="B182" s="1576"/>
      <c r="C182" s="983"/>
      <c r="D182" s="992"/>
      <c r="E182" s="983" t="s">
        <v>437</v>
      </c>
      <c r="F182" s="992">
        <v>3310689.8999999994</v>
      </c>
      <c r="G182" s="992">
        <v>0</v>
      </c>
      <c r="H182" s="992">
        <v>3310689.8999999994</v>
      </c>
      <c r="I182" s="983"/>
      <c r="J182" s="992">
        <v>3310689.8999999994</v>
      </c>
      <c r="K182" s="992">
        <v>0</v>
      </c>
      <c r="L182" s="992">
        <v>3310689.8999999994</v>
      </c>
      <c r="M182" s="983"/>
      <c r="N182" s="992">
        <v>0</v>
      </c>
      <c r="O182" s="993"/>
    </row>
    <row r="183" spans="1:15">
      <c r="A183" s="994">
        <v>1</v>
      </c>
      <c r="B183" s="995" t="s">
        <v>683</v>
      </c>
      <c r="C183" s="983"/>
      <c r="D183" s="995" t="s">
        <v>257</v>
      </c>
      <c r="E183" s="983" t="s">
        <v>437</v>
      </c>
      <c r="F183" s="995">
        <v>3310689.8999999994</v>
      </c>
      <c r="G183" s="995">
        <v>0</v>
      </c>
      <c r="H183" s="995">
        <v>3310689.8999999994</v>
      </c>
      <c r="I183" s="983"/>
      <c r="J183" s="995">
        <v>3310689.8999999994</v>
      </c>
      <c r="K183" s="995">
        <v>0</v>
      </c>
      <c r="L183" s="995">
        <v>3310689.8999999994</v>
      </c>
      <c r="M183" s="983"/>
      <c r="N183" s="995">
        <v>0</v>
      </c>
      <c r="O183" s="996"/>
    </row>
    <row r="184" spans="1:15">
      <c r="A184" s="997">
        <v>2</v>
      </c>
      <c r="B184" s="998" t="s">
        <v>294</v>
      </c>
      <c r="C184" s="983"/>
      <c r="D184" s="998" t="s">
        <v>257</v>
      </c>
      <c r="E184" s="983" t="s">
        <v>437</v>
      </c>
      <c r="F184" s="998"/>
      <c r="G184" s="998">
        <v>0</v>
      </c>
      <c r="H184" s="998">
        <v>0</v>
      </c>
      <c r="I184" s="983"/>
      <c r="J184" s="998"/>
      <c r="K184" s="998">
        <v>0</v>
      </c>
      <c r="L184" s="998">
        <v>0</v>
      </c>
      <c r="M184" s="983"/>
      <c r="N184" s="998">
        <v>0</v>
      </c>
      <c r="O184" s="999"/>
    </row>
    <row r="185" spans="1:15">
      <c r="A185" s="994">
        <v>3</v>
      </c>
      <c r="B185" s="995" t="s">
        <v>295</v>
      </c>
      <c r="C185" s="983"/>
      <c r="D185" s="995" t="s">
        <v>257</v>
      </c>
      <c r="E185" s="983" t="s">
        <v>437</v>
      </c>
      <c r="F185" s="995"/>
      <c r="G185" s="995">
        <v>0</v>
      </c>
      <c r="H185" s="995">
        <v>0</v>
      </c>
      <c r="I185" s="983"/>
      <c r="J185" s="995"/>
      <c r="K185" s="995">
        <v>0</v>
      </c>
      <c r="L185" s="995">
        <v>0</v>
      </c>
      <c r="M185" s="983"/>
      <c r="N185" s="995">
        <v>0</v>
      </c>
      <c r="O185" s="996"/>
    </row>
    <row r="186" spans="1:15">
      <c r="A186" s="997">
        <v>4</v>
      </c>
      <c r="B186" s="998" t="s">
        <v>684</v>
      </c>
      <c r="C186" s="983"/>
      <c r="D186" s="998" t="s">
        <v>286</v>
      </c>
      <c r="E186" s="983" t="s">
        <v>437</v>
      </c>
      <c r="F186" s="998"/>
      <c r="G186" s="998">
        <v>0</v>
      </c>
      <c r="H186" s="998">
        <v>0</v>
      </c>
      <c r="I186" s="983"/>
      <c r="J186" s="998"/>
      <c r="K186" s="998">
        <v>0</v>
      </c>
      <c r="L186" s="998">
        <v>0</v>
      </c>
      <c r="M186" s="983"/>
      <c r="N186" s="998">
        <v>0</v>
      </c>
      <c r="O186" s="999"/>
    </row>
    <row r="187" spans="1:15">
      <c r="A187" s="994">
        <v>5</v>
      </c>
      <c r="B187" s="995" t="s">
        <v>685</v>
      </c>
      <c r="C187" s="983"/>
      <c r="D187" s="995" t="s">
        <v>286</v>
      </c>
      <c r="E187" s="983" t="s">
        <v>437</v>
      </c>
      <c r="F187" s="995"/>
      <c r="G187" s="995">
        <v>0</v>
      </c>
      <c r="H187" s="995">
        <v>0</v>
      </c>
      <c r="I187" s="983"/>
      <c r="J187" s="995"/>
      <c r="K187" s="995">
        <v>0</v>
      </c>
      <c r="L187" s="995">
        <v>0</v>
      </c>
      <c r="M187" s="983"/>
      <c r="N187" s="995">
        <v>0</v>
      </c>
      <c r="O187" s="996"/>
    </row>
    <row r="188" spans="1:15">
      <c r="A188" s="997">
        <v>6</v>
      </c>
      <c r="B188" s="998" t="s">
        <v>686</v>
      </c>
      <c r="C188" s="983"/>
      <c r="D188" s="998" t="s">
        <v>286</v>
      </c>
      <c r="E188" s="983" t="s">
        <v>437</v>
      </c>
      <c r="F188" s="998"/>
      <c r="G188" s="998">
        <v>0</v>
      </c>
      <c r="H188" s="998">
        <v>0</v>
      </c>
      <c r="I188" s="983"/>
      <c r="J188" s="998"/>
      <c r="K188" s="998">
        <v>0</v>
      </c>
      <c r="L188" s="998">
        <v>0</v>
      </c>
      <c r="M188" s="983"/>
      <c r="N188" s="998">
        <v>0</v>
      </c>
      <c r="O188" s="999"/>
    </row>
    <row r="189" spans="1:15">
      <c r="A189" s="1577" t="s">
        <v>676</v>
      </c>
      <c r="B189" s="1577"/>
      <c r="C189" s="983"/>
      <c r="D189" s="1000"/>
      <c r="E189" s="983" t="s">
        <v>437</v>
      </c>
      <c r="F189" s="1000">
        <v>0</v>
      </c>
      <c r="G189" s="1000">
        <v>0</v>
      </c>
      <c r="H189" s="1000">
        <v>0</v>
      </c>
      <c r="I189" s="983"/>
      <c r="J189" s="1000">
        <v>0</v>
      </c>
      <c r="K189" s="1000">
        <v>0</v>
      </c>
      <c r="L189" s="1000">
        <v>0</v>
      </c>
      <c r="M189" s="983"/>
      <c r="N189" s="1000">
        <v>0</v>
      </c>
      <c r="O189" s="1001"/>
    </row>
    <row r="190" spans="1:15">
      <c r="A190" s="994">
        <v>7</v>
      </c>
      <c r="B190" s="995" t="s">
        <v>687</v>
      </c>
      <c r="C190" s="983"/>
      <c r="D190" s="995" t="s">
        <v>257</v>
      </c>
      <c r="E190" s="983" t="s">
        <v>437</v>
      </c>
      <c r="F190" s="995"/>
      <c r="G190" s="995">
        <v>0</v>
      </c>
      <c r="H190" s="995">
        <v>0</v>
      </c>
      <c r="I190" s="983"/>
      <c r="J190" s="995"/>
      <c r="K190" s="995">
        <v>0</v>
      </c>
      <c r="L190" s="995">
        <v>0</v>
      </c>
      <c r="M190" s="983"/>
      <c r="N190" s="995">
        <v>0</v>
      </c>
      <c r="O190" s="996"/>
    </row>
    <row r="191" spans="1:15">
      <c r="A191" s="997">
        <v>8</v>
      </c>
      <c r="B191" s="998" t="s">
        <v>688</v>
      </c>
      <c r="C191" s="983"/>
      <c r="D191" s="998" t="s">
        <v>257</v>
      </c>
      <c r="E191" s="983" t="s">
        <v>437</v>
      </c>
      <c r="F191" s="998"/>
      <c r="G191" s="998">
        <v>0</v>
      </c>
      <c r="H191" s="998">
        <v>0</v>
      </c>
      <c r="I191" s="983"/>
      <c r="J191" s="998"/>
      <c r="K191" s="998">
        <v>0</v>
      </c>
      <c r="L191" s="998">
        <v>0</v>
      </c>
      <c r="M191" s="983"/>
      <c r="N191" s="998">
        <v>0</v>
      </c>
      <c r="O191" s="999"/>
    </row>
    <row r="192" spans="1:15">
      <c r="A192" s="994">
        <v>9</v>
      </c>
      <c r="B192" s="995" t="s">
        <v>689</v>
      </c>
      <c r="C192" s="983"/>
      <c r="D192" s="995" t="s">
        <v>257</v>
      </c>
      <c r="E192" s="983" t="s">
        <v>437</v>
      </c>
      <c r="F192" s="995"/>
      <c r="G192" s="995">
        <v>0</v>
      </c>
      <c r="H192" s="995">
        <v>0</v>
      </c>
      <c r="I192" s="983"/>
      <c r="J192" s="995"/>
      <c r="K192" s="995">
        <v>0</v>
      </c>
      <c r="L192" s="995">
        <v>0</v>
      </c>
      <c r="M192" s="983"/>
      <c r="N192" s="995">
        <v>0</v>
      </c>
      <c r="O192" s="996"/>
    </row>
    <row r="193" spans="1:15">
      <c r="A193" s="997">
        <v>10</v>
      </c>
      <c r="B193" s="998" t="s">
        <v>690</v>
      </c>
      <c r="C193" s="983"/>
      <c r="D193" s="998" t="s">
        <v>259</v>
      </c>
      <c r="E193" s="983" t="s">
        <v>437</v>
      </c>
      <c r="F193" s="998"/>
      <c r="G193" s="998">
        <v>0</v>
      </c>
      <c r="H193" s="998">
        <v>0</v>
      </c>
      <c r="I193" s="983"/>
      <c r="J193" s="998"/>
      <c r="K193" s="998">
        <v>0</v>
      </c>
      <c r="L193" s="998">
        <v>0</v>
      </c>
      <c r="M193" s="983"/>
      <c r="N193" s="998">
        <v>0</v>
      </c>
      <c r="O193" s="999"/>
    </row>
    <row r="194" spans="1:15">
      <c r="A194" s="994">
        <v>11</v>
      </c>
      <c r="B194" s="995" t="s">
        <v>691</v>
      </c>
      <c r="C194" s="983"/>
      <c r="D194" s="995" t="s">
        <v>259</v>
      </c>
      <c r="E194" s="983" t="s">
        <v>437</v>
      </c>
      <c r="F194" s="995"/>
      <c r="G194" s="995">
        <v>0</v>
      </c>
      <c r="H194" s="995">
        <v>0</v>
      </c>
      <c r="I194" s="983"/>
      <c r="J194" s="995"/>
      <c r="K194" s="995">
        <v>0</v>
      </c>
      <c r="L194" s="995">
        <v>0</v>
      </c>
      <c r="M194" s="983"/>
      <c r="N194" s="995">
        <v>0</v>
      </c>
      <c r="O194" s="996"/>
    </row>
    <row r="195" spans="1:15">
      <c r="A195" s="997">
        <v>12</v>
      </c>
      <c r="B195" s="998" t="s">
        <v>692</v>
      </c>
      <c r="C195" s="983"/>
      <c r="D195" s="998" t="s">
        <v>259</v>
      </c>
      <c r="E195" s="983" t="s">
        <v>437</v>
      </c>
      <c r="F195" s="998"/>
      <c r="G195" s="998">
        <v>0</v>
      </c>
      <c r="H195" s="998">
        <v>0</v>
      </c>
      <c r="I195" s="983"/>
      <c r="J195" s="998"/>
      <c r="K195" s="998">
        <v>0</v>
      </c>
      <c r="L195" s="998">
        <v>0</v>
      </c>
      <c r="M195" s="983"/>
      <c r="N195" s="998">
        <v>0</v>
      </c>
      <c r="O195" s="999"/>
    </row>
    <row r="196" spans="1:15">
      <c r="A196" s="1577" t="s">
        <v>535</v>
      </c>
      <c r="B196" s="1577"/>
      <c r="C196" s="983"/>
      <c r="D196" s="1000"/>
      <c r="E196" s="983" t="s">
        <v>437</v>
      </c>
      <c r="F196" s="1000">
        <v>0</v>
      </c>
      <c r="G196" s="1000">
        <v>0</v>
      </c>
      <c r="H196" s="1000">
        <v>0</v>
      </c>
      <c r="I196" s="983"/>
      <c r="J196" s="1000">
        <v>0</v>
      </c>
      <c r="K196" s="1000">
        <v>0</v>
      </c>
      <c r="L196" s="1000">
        <v>0</v>
      </c>
      <c r="M196" s="983"/>
      <c r="N196" s="1000">
        <v>0</v>
      </c>
      <c r="O196" s="1001"/>
    </row>
    <row r="197" spans="1:15">
      <c r="A197" s="994">
        <v>13</v>
      </c>
      <c r="B197" s="995" t="s">
        <v>693</v>
      </c>
      <c r="C197" s="983"/>
      <c r="D197" s="995"/>
      <c r="E197" s="983" t="s">
        <v>437</v>
      </c>
      <c r="F197" s="995"/>
      <c r="G197" s="995">
        <v>0</v>
      </c>
      <c r="H197" s="995">
        <v>0</v>
      </c>
      <c r="I197" s="983"/>
      <c r="J197" s="995"/>
      <c r="K197" s="995">
        <v>0</v>
      </c>
      <c r="L197" s="995">
        <v>0</v>
      </c>
      <c r="M197" s="983"/>
      <c r="N197" s="995">
        <v>0</v>
      </c>
      <c r="O197" s="996"/>
    </row>
    <row r="198" spans="1:15">
      <c r="A198" s="997">
        <v>14</v>
      </c>
      <c r="B198" s="998" t="s">
        <v>694</v>
      </c>
      <c r="C198" s="983"/>
      <c r="D198" s="998"/>
      <c r="E198" s="983" t="s">
        <v>437</v>
      </c>
      <c r="F198" s="998"/>
      <c r="G198" s="998">
        <v>0</v>
      </c>
      <c r="H198" s="998">
        <v>0</v>
      </c>
      <c r="I198" s="983"/>
      <c r="J198" s="998"/>
      <c r="K198" s="998">
        <v>0</v>
      </c>
      <c r="L198" s="998">
        <v>0</v>
      </c>
      <c r="M198" s="983"/>
      <c r="N198" s="998">
        <v>0</v>
      </c>
      <c r="O198" s="999"/>
    </row>
    <row r="199" spans="1:15">
      <c r="A199" s="994">
        <v>15</v>
      </c>
      <c r="B199" s="995" t="s">
        <v>695</v>
      </c>
      <c r="C199" s="983"/>
      <c r="D199" s="995"/>
      <c r="E199" s="983" t="s">
        <v>437</v>
      </c>
      <c r="F199" s="995"/>
      <c r="G199" s="995">
        <v>0</v>
      </c>
      <c r="H199" s="995">
        <v>0</v>
      </c>
      <c r="I199" s="983"/>
      <c r="J199" s="995"/>
      <c r="K199" s="995">
        <v>0</v>
      </c>
      <c r="L199" s="995">
        <v>0</v>
      </c>
      <c r="M199" s="983"/>
      <c r="N199" s="995">
        <v>0</v>
      </c>
      <c r="O199" s="996"/>
    </row>
    <row r="200" spans="1:15">
      <c r="A200" s="1577" t="s">
        <v>537</v>
      </c>
      <c r="B200" s="1577"/>
      <c r="C200" s="983"/>
      <c r="D200" s="1000"/>
      <c r="E200" s="983" t="s">
        <v>437</v>
      </c>
      <c r="F200" s="1000">
        <v>0</v>
      </c>
      <c r="G200" s="1000">
        <v>0</v>
      </c>
      <c r="H200" s="1000">
        <v>0</v>
      </c>
      <c r="I200" s="983"/>
      <c r="J200" s="1000">
        <v>0</v>
      </c>
      <c r="K200" s="1000">
        <v>0</v>
      </c>
      <c r="L200" s="1000">
        <v>0</v>
      </c>
      <c r="M200" s="983"/>
      <c r="N200" s="1000">
        <v>0</v>
      </c>
      <c r="O200" s="1001"/>
    </row>
    <row r="201" spans="1:15">
      <c r="A201" s="994">
        <v>16</v>
      </c>
      <c r="B201" s="995" t="s">
        <v>447</v>
      </c>
      <c r="C201" s="983"/>
      <c r="D201" s="995" t="s">
        <v>263</v>
      </c>
      <c r="E201" s="983" t="s">
        <v>437</v>
      </c>
      <c r="F201" s="995"/>
      <c r="G201" s="995">
        <v>0</v>
      </c>
      <c r="H201" s="995">
        <v>0</v>
      </c>
      <c r="I201" s="983"/>
      <c r="J201" s="995"/>
      <c r="K201" s="995">
        <v>0</v>
      </c>
      <c r="L201" s="995">
        <v>0</v>
      </c>
      <c r="M201" s="983"/>
      <c r="N201" s="995">
        <v>0</v>
      </c>
      <c r="O201" s="996"/>
    </row>
    <row r="202" spans="1:15">
      <c r="A202" s="997">
        <v>17</v>
      </c>
      <c r="B202" s="998" t="s">
        <v>448</v>
      </c>
      <c r="C202" s="983"/>
      <c r="D202" s="998" t="s">
        <v>263</v>
      </c>
      <c r="E202" s="983" t="s">
        <v>437</v>
      </c>
      <c r="F202" s="998"/>
      <c r="G202" s="998">
        <v>0</v>
      </c>
      <c r="H202" s="998">
        <v>0</v>
      </c>
      <c r="I202" s="983"/>
      <c r="J202" s="998"/>
      <c r="K202" s="998">
        <v>0</v>
      </c>
      <c r="L202" s="998">
        <v>0</v>
      </c>
      <c r="M202" s="983"/>
      <c r="N202" s="998">
        <v>0</v>
      </c>
      <c r="O202" s="999"/>
    </row>
    <row r="203" spans="1:15">
      <c r="A203" s="994">
        <v>18</v>
      </c>
      <c r="B203" s="995" t="s">
        <v>228</v>
      </c>
      <c r="C203" s="983"/>
      <c r="D203" s="995" t="s">
        <v>263</v>
      </c>
      <c r="E203" s="983" t="s">
        <v>437</v>
      </c>
      <c r="F203" s="995"/>
      <c r="G203" s="995">
        <v>0</v>
      </c>
      <c r="H203" s="995">
        <v>0</v>
      </c>
      <c r="I203" s="983"/>
      <c r="J203" s="995"/>
      <c r="K203" s="995">
        <v>0</v>
      </c>
      <c r="L203" s="995">
        <v>0</v>
      </c>
      <c r="M203" s="983"/>
      <c r="N203" s="995">
        <v>0</v>
      </c>
      <c r="O203" s="996"/>
    </row>
    <row r="204" spans="1:15">
      <c r="A204" s="1577" t="s">
        <v>446</v>
      </c>
      <c r="B204" s="1577"/>
      <c r="C204" s="983"/>
      <c r="D204" s="1000"/>
      <c r="E204" s="983" t="s">
        <v>437</v>
      </c>
      <c r="F204" s="1000">
        <v>4981723905.4253387</v>
      </c>
      <c r="G204" s="1000">
        <v>0</v>
      </c>
      <c r="H204" s="1000">
        <v>4981723905.4253387</v>
      </c>
      <c r="I204" s="983"/>
      <c r="J204" s="1000">
        <v>4981659104</v>
      </c>
      <c r="K204" s="1000">
        <v>0</v>
      </c>
      <c r="L204" s="1000">
        <v>4981659104</v>
      </c>
      <c r="M204" s="983"/>
      <c r="N204" s="1000">
        <v>64801.425338745117</v>
      </c>
      <c r="O204" s="1001"/>
    </row>
    <row r="205" spans="1:15">
      <c r="A205" s="997">
        <v>19</v>
      </c>
      <c r="B205" s="998" t="s">
        <v>284</v>
      </c>
      <c r="C205" s="983"/>
      <c r="D205" s="998" t="s">
        <v>257</v>
      </c>
      <c r="E205" s="983" t="s">
        <v>437</v>
      </c>
      <c r="F205" s="998">
        <v>10111362560</v>
      </c>
      <c r="G205" s="998">
        <v>0</v>
      </c>
      <c r="H205" s="998">
        <v>10111362560</v>
      </c>
      <c r="I205" s="983"/>
      <c r="J205" s="998">
        <v>10111362560</v>
      </c>
      <c r="K205" s="998">
        <v>0</v>
      </c>
      <c r="L205" s="998">
        <v>10111362560</v>
      </c>
      <c r="M205" s="983"/>
      <c r="N205" s="998">
        <v>0</v>
      </c>
      <c r="O205" s="999"/>
    </row>
    <row r="206" spans="1:15">
      <c r="A206" s="994">
        <v>20</v>
      </c>
      <c r="B206" s="995" t="s">
        <v>696</v>
      </c>
      <c r="C206" s="983"/>
      <c r="D206" s="995" t="s">
        <v>257</v>
      </c>
      <c r="E206" s="983" t="s">
        <v>437</v>
      </c>
      <c r="F206" s="995"/>
      <c r="G206" s="995">
        <v>0</v>
      </c>
      <c r="H206" s="995">
        <v>0</v>
      </c>
      <c r="I206" s="983"/>
      <c r="J206" s="995"/>
      <c r="K206" s="995">
        <v>0</v>
      </c>
      <c r="L206" s="995">
        <v>0</v>
      </c>
      <c r="M206" s="983"/>
      <c r="N206" s="995">
        <v>0</v>
      </c>
      <c r="O206" s="996"/>
    </row>
    <row r="207" spans="1:15">
      <c r="A207" s="997">
        <v>21</v>
      </c>
      <c r="B207" s="998" t="s">
        <v>285</v>
      </c>
      <c r="C207" s="983"/>
      <c r="D207" s="998" t="s">
        <v>257</v>
      </c>
      <c r="E207" s="983" t="s">
        <v>437</v>
      </c>
      <c r="F207" s="998">
        <v>-16201226614.574661</v>
      </c>
      <c r="G207" s="998">
        <v>0</v>
      </c>
      <c r="H207" s="998">
        <v>-16201226614.574661</v>
      </c>
      <c r="I207" s="983"/>
      <c r="J207" s="998">
        <v>-16201291416</v>
      </c>
      <c r="K207" s="998">
        <v>0</v>
      </c>
      <c r="L207" s="998">
        <v>-16201291416</v>
      </c>
      <c r="M207" s="983"/>
      <c r="N207" s="998">
        <v>64801.425338745117</v>
      </c>
      <c r="O207" s="999" t="s">
        <v>4251</v>
      </c>
    </row>
    <row r="208" spans="1:15">
      <c r="A208" s="994">
        <v>22</v>
      </c>
      <c r="B208" s="995" t="s">
        <v>298</v>
      </c>
      <c r="C208" s="983"/>
      <c r="D208" s="995" t="s">
        <v>257</v>
      </c>
      <c r="E208" s="983" t="s">
        <v>437</v>
      </c>
      <c r="F208" s="995"/>
      <c r="G208" s="995">
        <v>0</v>
      </c>
      <c r="H208" s="995">
        <v>0</v>
      </c>
      <c r="I208" s="983"/>
      <c r="J208" s="995"/>
      <c r="K208" s="995">
        <v>0</v>
      </c>
      <c r="L208" s="995">
        <v>0</v>
      </c>
      <c r="M208" s="983"/>
      <c r="N208" s="995">
        <v>0</v>
      </c>
      <c r="O208" s="996"/>
    </row>
    <row r="209" spans="1:15">
      <c r="A209" s="997">
        <v>23</v>
      </c>
      <c r="B209" s="998" t="s">
        <v>297</v>
      </c>
      <c r="C209" s="983"/>
      <c r="D209" s="998" t="s">
        <v>257</v>
      </c>
      <c r="E209" s="983" t="s">
        <v>437</v>
      </c>
      <c r="F209" s="998"/>
      <c r="G209" s="998">
        <v>0</v>
      </c>
      <c r="H209" s="998">
        <v>0</v>
      </c>
      <c r="I209" s="983"/>
      <c r="J209" s="998"/>
      <c r="K209" s="998">
        <v>0</v>
      </c>
      <c r="L209" s="998">
        <v>0</v>
      </c>
      <c r="M209" s="983"/>
      <c r="N209" s="998">
        <v>0</v>
      </c>
      <c r="O209" s="999"/>
    </row>
    <row r="210" spans="1:15">
      <c r="A210" s="994">
        <v>24</v>
      </c>
      <c r="B210" s="995" t="s">
        <v>697</v>
      </c>
      <c r="C210" s="983"/>
      <c r="D210" s="995" t="s">
        <v>257</v>
      </c>
      <c r="E210" s="983" t="s">
        <v>437</v>
      </c>
      <c r="F210" s="995"/>
      <c r="G210" s="995">
        <v>0</v>
      </c>
      <c r="H210" s="995">
        <v>0</v>
      </c>
      <c r="I210" s="983"/>
      <c r="J210" s="995"/>
      <c r="K210" s="995">
        <v>0</v>
      </c>
      <c r="L210" s="995">
        <v>0</v>
      </c>
      <c r="M210" s="983"/>
      <c r="N210" s="995">
        <v>0</v>
      </c>
      <c r="O210" s="996"/>
    </row>
    <row r="211" spans="1:15">
      <c r="A211" s="997">
        <v>25</v>
      </c>
      <c r="B211" s="998" t="s">
        <v>291</v>
      </c>
      <c r="C211" s="983"/>
      <c r="D211" s="998" t="s">
        <v>257</v>
      </c>
      <c r="E211" s="983" t="s">
        <v>437</v>
      </c>
      <c r="F211" s="998"/>
      <c r="G211" s="998">
        <v>0</v>
      </c>
      <c r="H211" s="998">
        <v>0</v>
      </c>
      <c r="I211" s="983"/>
      <c r="J211" s="998"/>
      <c r="K211" s="998">
        <v>0</v>
      </c>
      <c r="L211" s="998">
        <v>0</v>
      </c>
      <c r="M211" s="983"/>
      <c r="N211" s="998">
        <v>0</v>
      </c>
      <c r="O211" s="999"/>
    </row>
    <row r="212" spans="1:15">
      <c r="A212" s="994">
        <v>26</v>
      </c>
      <c r="B212" s="995" t="s">
        <v>698</v>
      </c>
      <c r="C212" s="983"/>
      <c r="D212" s="995" t="s">
        <v>257</v>
      </c>
      <c r="E212" s="983" t="s">
        <v>437</v>
      </c>
      <c r="F212" s="995"/>
      <c r="G212" s="995">
        <v>0</v>
      </c>
      <c r="H212" s="995">
        <v>0</v>
      </c>
      <c r="I212" s="983"/>
      <c r="J212" s="995"/>
      <c r="K212" s="995">
        <v>0</v>
      </c>
      <c r="L212" s="995">
        <v>0</v>
      </c>
      <c r="M212" s="983"/>
      <c r="N212" s="995">
        <v>0</v>
      </c>
      <c r="O212" s="996"/>
    </row>
    <row r="213" spans="1:15">
      <c r="A213" s="997">
        <v>27</v>
      </c>
      <c r="B213" s="998" t="s">
        <v>287</v>
      </c>
      <c r="C213" s="983"/>
      <c r="D213" s="998" t="s">
        <v>286</v>
      </c>
      <c r="E213" s="983" t="s">
        <v>437</v>
      </c>
      <c r="F213" s="998">
        <v>11071587960</v>
      </c>
      <c r="G213" s="998">
        <v>0</v>
      </c>
      <c r="H213" s="998">
        <v>11071587960</v>
      </c>
      <c r="I213" s="983"/>
      <c r="J213" s="998">
        <v>11071587960</v>
      </c>
      <c r="K213" s="998">
        <v>0</v>
      </c>
      <c r="L213" s="998">
        <v>11071587960</v>
      </c>
      <c r="M213" s="983"/>
      <c r="N213" s="998">
        <v>0</v>
      </c>
      <c r="O213" s="999"/>
    </row>
    <row r="214" spans="1:15">
      <c r="A214" s="994">
        <v>28</v>
      </c>
      <c r="B214" s="995" t="s">
        <v>699</v>
      </c>
      <c r="C214" s="983"/>
      <c r="D214" s="995" t="s">
        <v>257</v>
      </c>
      <c r="E214" s="983" t="s">
        <v>437</v>
      </c>
      <c r="F214" s="995"/>
      <c r="G214" s="995">
        <v>0</v>
      </c>
      <c r="H214" s="995">
        <v>0</v>
      </c>
      <c r="I214" s="983"/>
      <c r="J214" s="995"/>
      <c r="K214" s="995">
        <v>0</v>
      </c>
      <c r="L214" s="995">
        <v>0</v>
      </c>
      <c r="M214" s="983"/>
      <c r="N214" s="995">
        <v>0</v>
      </c>
      <c r="O214" s="996"/>
    </row>
    <row r="215" spans="1:15">
      <c r="A215" s="997">
        <v>29</v>
      </c>
      <c r="B215" s="998" t="s">
        <v>700</v>
      </c>
      <c r="C215" s="983"/>
      <c r="D215" s="998" t="s">
        <v>11</v>
      </c>
      <c r="E215" s="983" t="s">
        <v>437</v>
      </c>
      <c r="F215" s="998"/>
      <c r="G215" s="998">
        <v>0</v>
      </c>
      <c r="H215" s="998">
        <v>0</v>
      </c>
      <c r="I215" s="983"/>
      <c r="J215" s="998"/>
      <c r="K215" s="998">
        <v>0</v>
      </c>
      <c r="L215" s="998">
        <v>0</v>
      </c>
      <c r="M215" s="983"/>
      <c r="N215" s="998">
        <v>0</v>
      </c>
      <c r="O215" s="999"/>
    </row>
    <row r="216" spans="1:15">
      <c r="A216" s="1577" t="s">
        <v>677</v>
      </c>
      <c r="B216" s="1577"/>
      <c r="C216" s="983"/>
      <c r="D216" s="1000"/>
      <c r="E216" s="983" t="s">
        <v>437</v>
      </c>
      <c r="F216" s="1000">
        <v>48655904601</v>
      </c>
      <c r="G216" s="1000">
        <v>0</v>
      </c>
      <c r="H216" s="1000">
        <v>48655904601</v>
      </c>
      <c r="I216" s="983"/>
      <c r="J216" s="1000">
        <v>48811059081</v>
      </c>
      <c r="K216" s="1000">
        <v>76736011</v>
      </c>
      <c r="L216" s="1000">
        <v>48887795092</v>
      </c>
      <c r="M216" s="983"/>
      <c r="N216" s="1000">
        <v>-231890491</v>
      </c>
      <c r="O216" s="1001"/>
    </row>
    <row r="217" spans="1:15">
      <c r="A217" s="994">
        <v>30</v>
      </c>
      <c r="B217" s="995" t="s">
        <v>223</v>
      </c>
      <c r="C217" s="983"/>
      <c r="D217" s="995" t="s">
        <v>269</v>
      </c>
      <c r="E217" s="983" t="s">
        <v>437</v>
      </c>
      <c r="F217" s="995">
        <v>43995986217</v>
      </c>
      <c r="G217" s="995">
        <v>0</v>
      </c>
      <c r="H217" s="995">
        <v>43995986217</v>
      </c>
      <c r="I217" s="983"/>
      <c r="J217" s="995">
        <v>43995986217</v>
      </c>
      <c r="K217" s="995">
        <v>0</v>
      </c>
      <c r="L217" s="995">
        <v>43995986217</v>
      </c>
      <c r="M217" s="983"/>
      <c r="N217" s="995">
        <v>0</v>
      </c>
      <c r="O217" s="996"/>
    </row>
    <row r="218" spans="1:15">
      <c r="A218" s="997">
        <v>31</v>
      </c>
      <c r="B218" s="998" t="s">
        <v>235</v>
      </c>
      <c r="C218" s="983"/>
      <c r="D218" s="998" t="s">
        <v>269</v>
      </c>
      <c r="E218" s="983" t="s">
        <v>437</v>
      </c>
      <c r="F218" s="998"/>
      <c r="G218" s="998">
        <v>0</v>
      </c>
      <c r="H218" s="998">
        <v>0</v>
      </c>
      <c r="I218" s="983"/>
      <c r="J218" s="998"/>
      <c r="K218" s="998">
        <v>0</v>
      </c>
      <c r="L218" s="998">
        <v>0</v>
      </c>
      <c r="M218" s="983"/>
      <c r="N218" s="998">
        <v>0</v>
      </c>
      <c r="O218" s="999"/>
    </row>
    <row r="219" spans="1:15">
      <c r="A219" s="994">
        <v>32</v>
      </c>
      <c r="B219" s="995" t="s">
        <v>232</v>
      </c>
      <c r="C219" s="983"/>
      <c r="D219" s="995" t="s">
        <v>269</v>
      </c>
      <c r="E219" s="983" t="s">
        <v>437</v>
      </c>
      <c r="F219" s="995">
        <v>27800000</v>
      </c>
      <c r="G219" s="995">
        <v>0</v>
      </c>
      <c r="H219" s="995">
        <v>27800000</v>
      </c>
      <c r="I219" s="983"/>
      <c r="J219" s="995">
        <v>27800000</v>
      </c>
      <c r="K219" s="995">
        <v>0</v>
      </c>
      <c r="L219" s="995">
        <v>27800000</v>
      </c>
      <c r="M219" s="983"/>
      <c r="N219" s="995">
        <v>0</v>
      </c>
      <c r="O219" s="996"/>
    </row>
    <row r="220" spans="1:15">
      <c r="A220" s="997">
        <v>33</v>
      </c>
      <c r="B220" s="998" t="s">
        <v>237</v>
      </c>
      <c r="C220" s="983"/>
      <c r="D220" s="998" t="s">
        <v>269</v>
      </c>
      <c r="E220" s="983" t="s">
        <v>437</v>
      </c>
      <c r="F220" s="998"/>
      <c r="G220" s="998">
        <v>0</v>
      </c>
      <c r="H220" s="998">
        <v>0</v>
      </c>
      <c r="I220" s="983"/>
      <c r="J220" s="998"/>
      <c r="K220" s="998">
        <v>0</v>
      </c>
      <c r="L220" s="998">
        <v>0</v>
      </c>
      <c r="M220" s="983"/>
      <c r="N220" s="998">
        <v>0</v>
      </c>
      <c r="O220" s="999"/>
    </row>
    <row r="221" spans="1:15">
      <c r="A221" s="994">
        <v>34</v>
      </c>
      <c r="B221" s="995" t="s">
        <v>234</v>
      </c>
      <c r="C221" s="983"/>
      <c r="D221" s="995" t="s">
        <v>269</v>
      </c>
      <c r="E221" s="983" t="s">
        <v>437</v>
      </c>
      <c r="F221" s="995"/>
      <c r="G221" s="995">
        <v>0</v>
      </c>
      <c r="H221" s="995">
        <v>0</v>
      </c>
      <c r="I221" s="983"/>
      <c r="J221" s="995"/>
      <c r="K221" s="995">
        <v>0</v>
      </c>
      <c r="L221" s="995">
        <v>0</v>
      </c>
      <c r="M221" s="983"/>
      <c r="N221" s="995">
        <v>0</v>
      </c>
      <c r="O221" s="996"/>
    </row>
    <row r="222" spans="1:15">
      <c r="A222" s="997">
        <v>35</v>
      </c>
      <c r="B222" s="998" t="s">
        <v>224</v>
      </c>
      <c r="C222" s="983"/>
      <c r="D222" s="998" t="s">
        <v>269</v>
      </c>
      <c r="E222" s="983" t="s">
        <v>437</v>
      </c>
      <c r="F222" s="998">
        <v>1513698379</v>
      </c>
      <c r="G222" s="998">
        <v>0</v>
      </c>
      <c r="H222" s="998">
        <v>1513698379</v>
      </c>
      <c r="I222" s="983"/>
      <c r="J222" s="998">
        <v>1513698379</v>
      </c>
      <c r="K222" s="998">
        <v>0</v>
      </c>
      <c r="L222" s="998">
        <v>1513698379</v>
      </c>
      <c r="M222" s="983"/>
      <c r="N222" s="998">
        <v>0</v>
      </c>
      <c r="O222" s="999"/>
    </row>
    <row r="223" spans="1:15">
      <c r="A223" s="994">
        <v>36</v>
      </c>
      <c r="B223" s="995" t="s">
        <v>227</v>
      </c>
      <c r="C223" s="983"/>
      <c r="D223" s="995" t="s">
        <v>269</v>
      </c>
      <c r="E223" s="983" t="s">
        <v>437</v>
      </c>
      <c r="F223" s="995">
        <v>374558201</v>
      </c>
      <c r="G223" s="995">
        <v>0</v>
      </c>
      <c r="H223" s="995">
        <v>374558201</v>
      </c>
      <c r="I223" s="983"/>
      <c r="J223" s="995">
        <v>297822190</v>
      </c>
      <c r="K223" s="995">
        <v>76736011</v>
      </c>
      <c r="L223" s="995">
        <v>374558201</v>
      </c>
      <c r="M223" s="983"/>
      <c r="N223" s="995">
        <v>0</v>
      </c>
      <c r="O223" s="996"/>
    </row>
    <row r="224" spans="1:15">
      <c r="A224" s="997">
        <v>37</v>
      </c>
      <c r="B224" s="998" t="s">
        <v>226</v>
      </c>
      <c r="C224" s="983"/>
      <c r="D224" s="998" t="s">
        <v>254</v>
      </c>
      <c r="E224" s="983" t="s">
        <v>437</v>
      </c>
      <c r="F224" s="998">
        <v>1908818419</v>
      </c>
      <c r="G224" s="998">
        <v>0</v>
      </c>
      <c r="H224" s="998">
        <v>1908818419</v>
      </c>
      <c r="I224" s="983"/>
      <c r="J224" s="998">
        <v>1907962737</v>
      </c>
      <c r="K224" s="998">
        <v>0</v>
      </c>
      <c r="L224" s="998">
        <v>1907962737</v>
      </c>
      <c r="M224" s="983"/>
      <c r="N224" s="998">
        <v>855682</v>
      </c>
      <c r="O224" s="999" t="s">
        <v>4251</v>
      </c>
    </row>
    <row r="225" spans="1:15">
      <c r="A225" s="994">
        <v>38</v>
      </c>
      <c r="B225" s="995" t="s">
        <v>236</v>
      </c>
      <c r="C225" s="983"/>
      <c r="D225" s="995" t="s">
        <v>254</v>
      </c>
      <c r="E225" s="983" t="s">
        <v>437</v>
      </c>
      <c r="F225" s="995"/>
      <c r="G225" s="995">
        <v>0</v>
      </c>
      <c r="H225" s="995">
        <v>0</v>
      </c>
      <c r="I225" s="983"/>
      <c r="J225" s="995">
        <v>1999104</v>
      </c>
      <c r="K225" s="995">
        <v>0</v>
      </c>
      <c r="L225" s="995">
        <v>1999104</v>
      </c>
      <c r="M225" s="983"/>
      <c r="N225" s="995">
        <v>-1999104</v>
      </c>
      <c r="O225" s="996" t="s">
        <v>4251</v>
      </c>
    </row>
    <row r="226" spans="1:15">
      <c r="A226" s="997">
        <v>39</v>
      </c>
      <c r="B226" s="998" t="s">
        <v>230</v>
      </c>
      <c r="C226" s="983"/>
      <c r="D226" s="998" t="s">
        <v>254</v>
      </c>
      <c r="E226" s="983" t="s">
        <v>437</v>
      </c>
      <c r="F226" s="998"/>
      <c r="G226" s="998">
        <v>0</v>
      </c>
      <c r="H226" s="998">
        <v>0</v>
      </c>
      <c r="I226" s="983"/>
      <c r="J226" s="998"/>
      <c r="K226" s="998">
        <v>0</v>
      </c>
      <c r="L226" s="998">
        <v>0</v>
      </c>
      <c r="M226" s="983"/>
      <c r="N226" s="998">
        <v>0</v>
      </c>
      <c r="O226" s="999"/>
    </row>
    <row r="227" spans="1:15">
      <c r="A227" s="994">
        <v>40</v>
      </c>
      <c r="B227" s="995" t="s">
        <v>225</v>
      </c>
      <c r="C227" s="983"/>
      <c r="D227" s="995" t="s">
        <v>254</v>
      </c>
      <c r="E227" s="983" t="s">
        <v>437</v>
      </c>
      <c r="F227" s="995"/>
      <c r="G227" s="995">
        <v>0</v>
      </c>
      <c r="H227" s="995">
        <v>0</v>
      </c>
      <c r="I227" s="983"/>
      <c r="J227" s="995">
        <v>0</v>
      </c>
      <c r="K227" s="995">
        <v>0</v>
      </c>
      <c r="L227" s="995">
        <v>0</v>
      </c>
      <c r="M227" s="983"/>
      <c r="N227" s="995">
        <v>0</v>
      </c>
      <c r="O227" s="996"/>
    </row>
    <row r="228" spans="1:15">
      <c r="A228" s="997">
        <v>41</v>
      </c>
      <c r="B228" s="998" t="s">
        <v>701</v>
      </c>
      <c r="C228" s="983"/>
      <c r="D228" s="998" t="s">
        <v>263</v>
      </c>
      <c r="E228" s="983" t="s">
        <v>437</v>
      </c>
      <c r="F228" s="998"/>
      <c r="G228" s="998">
        <v>0</v>
      </c>
      <c r="H228" s="998">
        <v>0</v>
      </c>
      <c r="I228" s="983"/>
      <c r="J228" s="998">
        <v>0</v>
      </c>
      <c r="K228" s="998">
        <v>0</v>
      </c>
      <c r="L228" s="998">
        <v>0</v>
      </c>
      <c r="M228" s="983"/>
      <c r="N228" s="998">
        <v>0</v>
      </c>
      <c r="O228" s="999"/>
    </row>
    <row r="229" spans="1:15">
      <c r="A229" s="994">
        <v>42</v>
      </c>
      <c r="B229" s="995" t="s">
        <v>233</v>
      </c>
      <c r="C229" s="983"/>
      <c r="D229" s="995" t="s">
        <v>269</v>
      </c>
      <c r="E229" s="983" t="s">
        <v>437</v>
      </c>
      <c r="F229" s="995">
        <v>84764922</v>
      </c>
      <c r="G229" s="995">
        <v>0</v>
      </c>
      <c r="H229" s="995">
        <v>84764922</v>
      </c>
      <c r="I229" s="983"/>
      <c r="J229" s="995">
        <v>90883419</v>
      </c>
      <c r="K229" s="995">
        <v>0</v>
      </c>
      <c r="L229" s="995">
        <v>90883419</v>
      </c>
      <c r="M229" s="983"/>
      <c r="N229" s="995">
        <v>-6118497</v>
      </c>
      <c r="O229" s="996" t="s">
        <v>4251</v>
      </c>
    </row>
    <row r="230" spans="1:15">
      <c r="A230" s="997">
        <v>43</v>
      </c>
      <c r="B230" s="998" t="s">
        <v>231</v>
      </c>
      <c r="C230" s="983"/>
      <c r="D230" s="998" t="s">
        <v>269</v>
      </c>
      <c r="E230" s="983" t="s">
        <v>437</v>
      </c>
      <c r="F230" s="998">
        <v>127147371</v>
      </c>
      <c r="G230" s="998">
        <v>0</v>
      </c>
      <c r="H230" s="998">
        <v>127147371</v>
      </c>
      <c r="I230" s="983"/>
      <c r="J230" s="998">
        <v>135408770</v>
      </c>
      <c r="K230" s="998">
        <v>0</v>
      </c>
      <c r="L230" s="998">
        <v>135408770</v>
      </c>
      <c r="M230" s="983"/>
      <c r="N230" s="998">
        <v>-8261399</v>
      </c>
      <c r="O230" s="999" t="s">
        <v>4251</v>
      </c>
    </row>
    <row r="231" spans="1:15">
      <c r="A231" s="994">
        <v>44</v>
      </c>
      <c r="B231" s="995" t="s">
        <v>702</v>
      </c>
      <c r="C231" s="983"/>
      <c r="D231" s="995" t="s">
        <v>269</v>
      </c>
      <c r="E231" s="983" t="s">
        <v>437</v>
      </c>
      <c r="F231" s="995"/>
      <c r="G231" s="995">
        <v>0</v>
      </c>
      <c r="H231" s="995">
        <v>0</v>
      </c>
      <c r="I231" s="983"/>
      <c r="J231" s="995"/>
      <c r="K231" s="995">
        <v>0</v>
      </c>
      <c r="L231" s="995">
        <v>0</v>
      </c>
      <c r="M231" s="983"/>
      <c r="N231" s="995">
        <v>0</v>
      </c>
      <c r="O231" s="996"/>
    </row>
    <row r="232" spans="1:15">
      <c r="A232" s="997">
        <v>45</v>
      </c>
      <c r="B232" s="998" t="s">
        <v>229</v>
      </c>
      <c r="C232" s="983"/>
      <c r="D232" s="998" t="s">
        <v>269</v>
      </c>
      <c r="E232" s="983" t="s">
        <v>437</v>
      </c>
      <c r="F232" s="998">
        <v>7331923</v>
      </c>
      <c r="G232" s="998">
        <v>0</v>
      </c>
      <c r="H232" s="998">
        <v>7331923</v>
      </c>
      <c r="I232" s="983"/>
      <c r="J232" s="998">
        <v>7331923</v>
      </c>
      <c r="K232" s="998">
        <v>0</v>
      </c>
      <c r="L232" s="998">
        <v>7331923</v>
      </c>
      <c r="M232" s="983"/>
      <c r="N232" s="998">
        <v>0</v>
      </c>
      <c r="O232" s="999"/>
    </row>
    <row r="233" spans="1:15">
      <c r="A233" s="994">
        <v>46</v>
      </c>
      <c r="B233" s="995" t="s">
        <v>703</v>
      </c>
      <c r="C233" s="983"/>
      <c r="D233" s="995" t="s">
        <v>253</v>
      </c>
      <c r="E233" s="983" t="s">
        <v>437</v>
      </c>
      <c r="F233" s="995"/>
      <c r="G233" s="995">
        <v>0</v>
      </c>
      <c r="H233" s="995">
        <v>0</v>
      </c>
      <c r="I233" s="983"/>
      <c r="J233" s="995"/>
      <c r="K233" s="995">
        <v>0</v>
      </c>
      <c r="L233" s="995">
        <v>0</v>
      </c>
      <c r="M233" s="983"/>
      <c r="N233" s="995">
        <v>0</v>
      </c>
      <c r="O233" s="996"/>
    </row>
    <row r="234" spans="1:15">
      <c r="A234" s="997">
        <v>47</v>
      </c>
      <c r="B234" s="998" t="s">
        <v>282</v>
      </c>
      <c r="C234" s="983"/>
      <c r="D234" s="998" t="s">
        <v>274</v>
      </c>
      <c r="E234" s="983" t="s">
        <v>437</v>
      </c>
      <c r="F234" s="998">
        <v>615799169</v>
      </c>
      <c r="G234" s="998">
        <v>0</v>
      </c>
      <c r="H234" s="998">
        <v>615799169</v>
      </c>
      <c r="I234" s="983"/>
      <c r="J234" s="998">
        <v>832166342</v>
      </c>
      <c r="K234" s="998">
        <v>0</v>
      </c>
      <c r="L234" s="998">
        <v>832166342</v>
      </c>
      <c r="M234" s="983"/>
      <c r="N234" s="998">
        <v>-216367173</v>
      </c>
      <c r="O234" s="999" t="s">
        <v>4253</v>
      </c>
    </row>
    <row r="235" spans="1:15">
      <c r="A235" s="994">
        <v>48</v>
      </c>
      <c r="B235" s="995" t="s">
        <v>299</v>
      </c>
      <c r="C235" s="983"/>
      <c r="D235" s="995" t="s">
        <v>275</v>
      </c>
      <c r="E235" s="983" t="s">
        <v>437</v>
      </c>
      <c r="F235" s="995"/>
      <c r="G235" s="995">
        <v>0</v>
      </c>
      <c r="H235" s="995">
        <v>0</v>
      </c>
      <c r="I235" s="983"/>
      <c r="J235" s="995"/>
      <c r="K235" s="995">
        <v>0</v>
      </c>
      <c r="L235" s="995">
        <v>0</v>
      </c>
      <c r="M235" s="983"/>
      <c r="N235" s="995">
        <v>0</v>
      </c>
      <c r="O235" s="996"/>
    </row>
    <row r="236" spans="1:15">
      <c r="A236" s="997">
        <v>49</v>
      </c>
      <c r="B236" s="998" t="s">
        <v>704</v>
      </c>
      <c r="C236" s="983"/>
      <c r="D236" s="998" t="s">
        <v>276</v>
      </c>
      <c r="E236" s="983" t="s">
        <v>437</v>
      </c>
      <c r="F236" s="998"/>
      <c r="G236" s="998">
        <v>0</v>
      </c>
      <c r="H236" s="998">
        <v>0</v>
      </c>
      <c r="I236" s="983"/>
      <c r="J236" s="998"/>
      <c r="K236" s="998">
        <v>0</v>
      </c>
      <c r="L236" s="998">
        <v>0</v>
      </c>
      <c r="M236" s="983"/>
      <c r="N236" s="998">
        <v>0</v>
      </c>
      <c r="O236" s="999"/>
    </row>
    <row r="237" spans="1:15">
      <c r="A237" s="994">
        <v>50</v>
      </c>
      <c r="B237" s="995" t="s">
        <v>705</v>
      </c>
      <c r="C237" s="983"/>
      <c r="D237" s="995" t="s">
        <v>678</v>
      </c>
      <c r="E237" s="983" t="s">
        <v>437</v>
      </c>
      <c r="F237" s="995"/>
      <c r="G237" s="995">
        <v>0</v>
      </c>
      <c r="H237" s="995">
        <v>0</v>
      </c>
      <c r="I237" s="983"/>
      <c r="J237" s="995"/>
      <c r="K237" s="995">
        <v>0</v>
      </c>
      <c r="L237" s="995">
        <v>0</v>
      </c>
      <c r="M237" s="983"/>
      <c r="N237" s="995">
        <v>0</v>
      </c>
      <c r="O237" s="996"/>
    </row>
    <row r="238" spans="1:15" ht="12" thickBot="1">
      <c r="A238" s="989"/>
      <c r="B238" s="989" t="s">
        <v>679</v>
      </c>
      <c r="C238" s="983"/>
      <c r="D238" s="1002"/>
      <c r="E238" s="983" t="s">
        <v>437</v>
      </c>
      <c r="F238" s="1002">
        <v>53637628506.425339</v>
      </c>
      <c r="G238" s="1002">
        <v>0</v>
      </c>
      <c r="H238" s="1002">
        <v>53637628506.425339</v>
      </c>
      <c r="I238" s="983"/>
      <c r="J238" s="1002">
        <v>53792718185</v>
      </c>
      <c r="K238" s="1002">
        <v>76736011</v>
      </c>
      <c r="L238" s="1002">
        <v>53869454196</v>
      </c>
      <c r="M238" s="983"/>
      <c r="N238" s="1002">
        <v>-231825689.57466125</v>
      </c>
      <c r="O238" s="989"/>
    </row>
    <row r="239" spans="1:15" ht="12" thickTop="1">
      <c r="A239" s="1577" t="s">
        <v>300</v>
      </c>
      <c r="B239" s="1577"/>
      <c r="C239" s="983"/>
      <c r="D239" s="1000"/>
      <c r="E239" s="983" t="s">
        <v>437</v>
      </c>
      <c r="F239" s="1000">
        <v>258859057</v>
      </c>
      <c r="G239" s="1000">
        <v>0</v>
      </c>
      <c r="H239" s="1000">
        <v>258859057</v>
      </c>
      <c r="I239" s="983"/>
      <c r="J239" s="1000">
        <v>0</v>
      </c>
      <c r="K239" s="1000">
        <v>0</v>
      </c>
      <c r="L239" s="1000">
        <v>0</v>
      </c>
      <c r="M239" s="983"/>
      <c r="N239" s="1000">
        <v>258859057</v>
      </c>
      <c r="O239" s="1001"/>
    </row>
    <row r="240" spans="1:15">
      <c r="A240" s="994">
        <v>51</v>
      </c>
      <c r="B240" s="995" t="s">
        <v>725</v>
      </c>
      <c r="C240" s="983"/>
      <c r="D240" s="995" t="s">
        <v>31</v>
      </c>
      <c r="E240" s="983" t="s">
        <v>437</v>
      </c>
      <c r="F240" s="995">
        <v>258859057</v>
      </c>
      <c r="G240" s="995">
        <v>0</v>
      </c>
      <c r="H240" s="995">
        <v>258859057</v>
      </c>
      <c r="I240" s="983"/>
      <c r="J240" s="995"/>
      <c r="K240" s="995">
        <v>0</v>
      </c>
      <c r="L240" s="995">
        <v>0</v>
      </c>
      <c r="M240" s="983"/>
      <c r="N240" s="995">
        <v>258859057</v>
      </c>
      <c r="O240" s="996"/>
    </row>
    <row r="241" spans="1:15">
      <c r="A241" s="997">
        <v>52</v>
      </c>
      <c r="B241" s="998" t="s">
        <v>726</v>
      </c>
      <c r="C241" s="983"/>
      <c r="D241" s="998" t="s">
        <v>31</v>
      </c>
      <c r="E241" s="983" t="s">
        <v>437</v>
      </c>
      <c r="F241" s="998"/>
      <c r="G241" s="998">
        <v>0</v>
      </c>
      <c r="H241" s="998">
        <v>0</v>
      </c>
      <c r="I241" s="983"/>
      <c r="J241" s="998"/>
      <c r="K241" s="998">
        <v>0</v>
      </c>
      <c r="L241" s="998">
        <v>0</v>
      </c>
      <c r="M241" s="983"/>
      <c r="N241" s="998">
        <v>0</v>
      </c>
      <c r="O241" s="999"/>
    </row>
    <row r="242" spans="1:15">
      <c r="A242" s="994">
        <v>53</v>
      </c>
      <c r="B242" s="995" t="s">
        <v>727</v>
      </c>
      <c r="C242" s="983"/>
      <c r="D242" s="995" t="s">
        <v>31</v>
      </c>
      <c r="E242" s="983" t="s">
        <v>437</v>
      </c>
      <c r="F242" s="995"/>
      <c r="G242" s="995">
        <v>0</v>
      </c>
      <c r="H242" s="995">
        <v>0</v>
      </c>
      <c r="I242" s="983"/>
      <c r="J242" s="995"/>
      <c r="K242" s="995">
        <v>0</v>
      </c>
      <c r="L242" s="995">
        <v>0</v>
      </c>
      <c r="M242" s="983"/>
      <c r="N242" s="995">
        <v>0</v>
      </c>
      <c r="O242" s="996"/>
    </row>
    <row r="243" spans="1:15">
      <c r="A243" s="997">
        <v>54</v>
      </c>
      <c r="B243" s="998" t="s">
        <v>513</v>
      </c>
      <c r="C243" s="983"/>
      <c r="D243" s="998" t="s">
        <v>31</v>
      </c>
      <c r="E243" s="983" t="s">
        <v>437</v>
      </c>
      <c r="F243" s="998"/>
      <c r="G243" s="998">
        <v>0</v>
      </c>
      <c r="H243" s="998">
        <v>0</v>
      </c>
      <c r="I243" s="983"/>
      <c r="J243" s="998"/>
      <c r="K243" s="998">
        <v>0</v>
      </c>
      <c r="L243" s="998">
        <v>0</v>
      </c>
      <c r="M243" s="983"/>
      <c r="N243" s="998">
        <v>0</v>
      </c>
      <c r="O243" s="999"/>
    </row>
    <row r="244" spans="1:15">
      <c r="A244" s="1577" t="s">
        <v>301</v>
      </c>
      <c r="B244" s="1577"/>
      <c r="C244" s="983"/>
      <c r="D244" s="1000"/>
      <c r="E244" s="983" t="s">
        <v>437</v>
      </c>
      <c r="F244" s="1000">
        <v>153052409.63999999</v>
      </c>
      <c r="G244" s="1000">
        <v>0</v>
      </c>
      <c r="H244" s="1000">
        <v>0</v>
      </c>
      <c r="I244" s="983"/>
      <c r="J244" s="1000">
        <v>0</v>
      </c>
      <c r="K244" s="1000">
        <v>0</v>
      </c>
      <c r="L244" s="1000">
        <v>0</v>
      </c>
      <c r="M244" s="983"/>
      <c r="N244" s="1000">
        <v>0</v>
      </c>
      <c r="O244" s="1001"/>
    </row>
    <row r="245" spans="1:15">
      <c r="A245" s="994">
        <v>55</v>
      </c>
      <c r="B245" s="995" t="s">
        <v>956</v>
      </c>
      <c r="C245" s="983"/>
      <c r="D245" s="995" t="s">
        <v>953</v>
      </c>
      <c r="E245" s="983" t="s">
        <v>437</v>
      </c>
      <c r="F245" s="995"/>
      <c r="G245" s="995">
        <v>0</v>
      </c>
      <c r="H245" s="995">
        <v>0</v>
      </c>
      <c r="I245" s="983"/>
      <c r="J245" s="995"/>
      <c r="K245" s="995">
        <v>0</v>
      </c>
      <c r="L245" s="995">
        <v>0</v>
      </c>
      <c r="M245" s="983"/>
      <c r="N245" s="995">
        <v>0</v>
      </c>
      <c r="O245" s="996"/>
    </row>
    <row r="246" spans="1:15">
      <c r="A246" s="997">
        <v>56</v>
      </c>
      <c r="B246" s="998" t="s">
        <v>957</v>
      </c>
      <c r="C246" s="983"/>
      <c r="D246" s="998" t="s">
        <v>958</v>
      </c>
      <c r="E246" s="983" t="s">
        <v>437</v>
      </c>
      <c r="F246" s="998"/>
      <c r="G246" s="998">
        <v>0</v>
      </c>
      <c r="H246" s="998">
        <v>0</v>
      </c>
      <c r="I246" s="983"/>
      <c r="J246" s="998"/>
      <c r="K246" s="998">
        <v>0</v>
      </c>
      <c r="L246" s="998">
        <v>0</v>
      </c>
      <c r="M246" s="983"/>
      <c r="N246" s="998">
        <v>0</v>
      </c>
      <c r="O246" s="999"/>
    </row>
    <row r="247" spans="1:15">
      <c r="A247" s="994">
        <v>57</v>
      </c>
      <c r="B247" s="995" t="s">
        <v>959</v>
      </c>
      <c r="C247" s="983"/>
      <c r="D247" s="995" t="s">
        <v>953</v>
      </c>
      <c r="E247" s="983" t="s">
        <v>437</v>
      </c>
      <c r="F247" s="995"/>
      <c r="G247" s="995">
        <v>0</v>
      </c>
      <c r="H247" s="995">
        <v>0</v>
      </c>
      <c r="I247" s="983"/>
      <c r="J247" s="995"/>
      <c r="K247" s="995">
        <v>0</v>
      </c>
      <c r="L247" s="995">
        <v>0</v>
      </c>
      <c r="M247" s="983"/>
      <c r="N247" s="995">
        <v>0</v>
      </c>
      <c r="O247" s="996"/>
    </row>
    <row r="248" spans="1:15">
      <c r="A248" s="997">
        <v>58</v>
      </c>
      <c r="B248" s="998" t="s">
        <v>960</v>
      </c>
      <c r="C248" s="983"/>
      <c r="D248" s="998" t="s">
        <v>953</v>
      </c>
      <c r="E248" s="983" t="s">
        <v>437</v>
      </c>
      <c r="F248" s="998"/>
      <c r="G248" s="998">
        <v>0</v>
      </c>
      <c r="H248" s="998">
        <v>0</v>
      </c>
      <c r="I248" s="983"/>
      <c r="J248" s="998"/>
      <c r="K248" s="998">
        <v>0</v>
      </c>
      <c r="L248" s="998">
        <v>0</v>
      </c>
      <c r="M248" s="983"/>
      <c r="N248" s="998">
        <v>0</v>
      </c>
      <c r="O248" s="999"/>
    </row>
    <row r="249" spans="1:15">
      <c r="A249" s="994">
        <v>59</v>
      </c>
      <c r="B249" s="995" t="s">
        <v>961</v>
      </c>
      <c r="C249" s="983"/>
      <c r="D249" s="995" t="s">
        <v>953</v>
      </c>
      <c r="E249" s="983"/>
      <c r="F249" s="995"/>
      <c r="G249" s="995">
        <v>0</v>
      </c>
      <c r="H249" s="995">
        <v>0</v>
      </c>
      <c r="I249" s="983"/>
      <c r="J249" s="995"/>
      <c r="K249" s="995">
        <v>0</v>
      </c>
      <c r="L249" s="995">
        <v>0</v>
      </c>
      <c r="M249" s="983"/>
      <c r="N249" s="995">
        <v>0</v>
      </c>
      <c r="O249" s="996"/>
    </row>
    <row r="250" spans="1:15">
      <c r="A250" s="997">
        <v>60</v>
      </c>
      <c r="B250" s="998" t="s">
        <v>962</v>
      </c>
      <c r="C250" s="983"/>
      <c r="D250" s="998" t="s">
        <v>953</v>
      </c>
      <c r="E250" s="983"/>
      <c r="F250" s="998"/>
      <c r="G250" s="998">
        <v>0</v>
      </c>
      <c r="H250" s="998">
        <v>0</v>
      </c>
      <c r="I250" s="983"/>
      <c r="J250" s="998"/>
      <c r="K250" s="998">
        <v>0</v>
      </c>
      <c r="L250" s="998">
        <v>0</v>
      </c>
      <c r="M250" s="983"/>
      <c r="N250" s="998">
        <v>0</v>
      </c>
      <c r="O250" s="999"/>
    </row>
    <row r="251" spans="1:15">
      <c r="A251" s="994">
        <v>61</v>
      </c>
      <c r="B251" s="995" t="s">
        <v>963</v>
      </c>
      <c r="C251" s="983"/>
      <c r="D251" s="995" t="s">
        <v>953</v>
      </c>
      <c r="E251" s="983"/>
      <c r="F251" s="995"/>
      <c r="G251" s="995">
        <v>0</v>
      </c>
      <c r="H251" s="995">
        <v>0</v>
      </c>
      <c r="I251" s="983"/>
      <c r="J251" s="995"/>
      <c r="K251" s="995">
        <v>0</v>
      </c>
      <c r="L251" s="995">
        <v>0</v>
      </c>
      <c r="M251" s="983"/>
      <c r="N251" s="995">
        <v>0</v>
      </c>
      <c r="O251" s="996"/>
    </row>
    <row r="252" spans="1:15">
      <c r="A252" s="997">
        <v>62</v>
      </c>
      <c r="B252" s="998" t="s">
        <v>964</v>
      </c>
      <c r="C252" s="983"/>
      <c r="D252" s="998" t="s">
        <v>953</v>
      </c>
      <c r="E252" s="983"/>
      <c r="F252" s="998"/>
      <c r="G252" s="998">
        <v>0</v>
      </c>
      <c r="H252" s="998">
        <v>0</v>
      </c>
      <c r="I252" s="983"/>
      <c r="J252" s="998"/>
      <c r="K252" s="998">
        <v>0</v>
      </c>
      <c r="L252" s="998">
        <v>0</v>
      </c>
      <c r="M252" s="983"/>
      <c r="N252" s="998">
        <v>0</v>
      </c>
      <c r="O252" s="999"/>
    </row>
    <row r="253" spans="1:15">
      <c r="A253" s="994">
        <v>63</v>
      </c>
      <c r="B253" s="995" t="s">
        <v>965</v>
      </c>
      <c r="C253" s="983"/>
      <c r="D253" s="995" t="s">
        <v>953</v>
      </c>
      <c r="E253" s="983"/>
      <c r="F253" s="995"/>
      <c r="G253" s="995">
        <v>0</v>
      </c>
      <c r="H253" s="995">
        <v>0</v>
      </c>
      <c r="I253" s="983"/>
      <c r="J253" s="995"/>
      <c r="K253" s="995">
        <v>0</v>
      </c>
      <c r="L253" s="995">
        <v>0</v>
      </c>
      <c r="M253" s="983"/>
      <c r="N253" s="995">
        <v>0</v>
      </c>
      <c r="O253" s="996"/>
    </row>
    <row r="254" spans="1:15">
      <c r="A254" s="997">
        <v>64</v>
      </c>
      <c r="B254" s="998" t="s">
        <v>1372</v>
      </c>
      <c r="C254" s="983"/>
      <c r="D254" s="998"/>
      <c r="E254" s="983"/>
      <c r="F254" s="998"/>
      <c r="G254" s="998">
        <v>0</v>
      </c>
      <c r="H254" s="998">
        <v>0</v>
      </c>
      <c r="I254" s="983"/>
      <c r="J254" s="998"/>
      <c r="K254" s="998">
        <v>0</v>
      </c>
      <c r="L254" s="998">
        <v>0</v>
      </c>
      <c r="M254" s="983"/>
      <c r="N254" s="998">
        <v>0</v>
      </c>
      <c r="O254" s="999"/>
    </row>
    <row r="255" spans="1:15">
      <c r="A255" s="994">
        <v>65</v>
      </c>
      <c r="B255" s="995" t="s">
        <v>966</v>
      </c>
      <c r="C255" s="983"/>
      <c r="D255" s="995"/>
      <c r="E255" s="983" t="s">
        <v>437</v>
      </c>
      <c r="F255" s="995">
        <v>153052409.63999999</v>
      </c>
      <c r="G255" s="995"/>
      <c r="H255" s="995"/>
      <c r="I255" s="983"/>
      <c r="J255" s="995"/>
      <c r="K255" s="995"/>
      <c r="L255" s="995"/>
      <c r="M255" s="983"/>
      <c r="N255" s="995"/>
      <c r="O255" s="996"/>
    </row>
    <row r="256" spans="1:15">
      <c r="A256" s="1577" t="s">
        <v>992</v>
      </c>
      <c r="B256" s="1577"/>
      <c r="C256" s="983"/>
      <c r="D256" s="1000"/>
      <c r="E256" s="983" t="s">
        <v>437</v>
      </c>
      <c r="F256" s="1000">
        <v>0</v>
      </c>
      <c r="G256" s="1000">
        <v>0</v>
      </c>
      <c r="H256" s="1000">
        <v>0</v>
      </c>
      <c r="I256" s="983"/>
      <c r="J256" s="1000">
        <v>0</v>
      </c>
      <c r="K256" s="1000">
        <v>0</v>
      </c>
      <c r="L256" s="1000">
        <v>0</v>
      </c>
      <c r="M256" s="983"/>
      <c r="N256" s="1000">
        <v>0</v>
      </c>
      <c r="O256" s="1001"/>
    </row>
    <row r="257" spans="1:15">
      <c r="A257" s="994">
        <v>66</v>
      </c>
      <c r="B257" s="995" t="s">
        <v>729</v>
      </c>
      <c r="C257" s="983"/>
      <c r="D257" s="995" t="s">
        <v>680</v>
      </c>
      <c r="E257" s="983" t="s">
        <v>437</v>
      </c>
      <c r="F257" s="995"/>
      <c r="G257" s="995">
        <v>0</v>
      </c>
      <c r="H257" s="995">
        <v>0</v>
      </c>
      <c r="I257" s="983"/>
      <c r="J257" s="995"/>
      <c r="K257" s="995">
        <v>0</v>
      </c>
      <c r="L257" s="995">
        <v>0</v>
      </c>
      <c r="M257" s="983"/>
      <c r="N257" s="995">
        <v>0</v>
      </c>
      <c r="O257" s="996"/>
    </row>
    <row r="258" spans="1:15">
      <c r="A258" s="997">
        <v>67</v>
      </c>
      <c r="B258" s="998" t="s">
        <v>730</v>
      </c>
      <c r="C258" s="983"/>
      <c r="D258" s="998" t="s">
        <v>681</v>
      </c>
      <c r="E258" s="983" t="s">
        <v>437</v>
      </c>
      <c r="F258" s="998"/>
      <c r="G258" s="998">
        <v>0</v>
      </c>
      <c r="H258" s="998">
        <v>0</v>
      </c>
      <c r="I258" s="983"/>
      <c r="J258" s="998"/>
      <c r="K258" s="998">
        <v>0</v>
      </c>
      <c r="L258" s="998">
        <v>0</v>
      </c>
      <c r="M258" s="983"/>
      <c r="N258" s="998">
        <v>0</v>
      </c>
      <c r="O258" s="999"/>
    </row>
    <row r="259" spans="1:15">
      <c r="A259" s="994">
        <v>68</v>
      </c>
      <c r="B259" s="995" t="s">
        <v>731</v>
      </c>
      <c r="C259" s="983"/>
      <c r="D259" s="995" t="s">
        <v>967</v>
      </c>
      <c r="E259" s="983" t="s">
        <v>437</v>
      </c>
      <c r="F259" s="995"/>
      <c r="G259" s="995">
        <v>0</v>
      </c>
      <c r="H259" s="995">
        <v>0</v>
      </c>
      <c r="I259" s="983"/>
      <c r="J259" s="995"/>
      <c r="K259" s="995">
        <v>0</v>
      </c>
      <c r="L259" s="995">
        <v>0</v>
      </c>
      <c r="M259" s="983"/>
      <c r="N259" s="995">
        <v>0</v>
      </c>
      <c r="O259" s="996"/>
    </row>
    <row r="260" spans="1:15">
      <c r="A260" s="997">
        <v>69</v>
      </c>
      <c r="B260" s="998" t="s">
        <v>706</v>
      </c>
      <c r="C260" s="983"/>
      <c r="D260" s="998" t="s">
        <v>682</v>
      </c>
      <c r="E260" s="983" t="s">
        <v>437</v>
      </c>
      <c r="F260" s="998"/>
      <c r="G260" s="998">
        <v>0</v>
      </c>
      <c r="H260" s="998">
        <v>0</v>
      </c>
      <c r="I260" s="983"/>
      <c r="J260" s="998"/>
      <c r="K260" s="998">
        <v>0</v>
      </c>
      <c r="L260" s="998">
        <v>0</v>
      </c>
      <c r="M260" s="983"/>
      <c r="N260" s="998">
        <v>0</v>
      </c>
      <c r="O260" s="999"/>
    </row>
    <row r="264" spans="1:15">
      <c r="A264" s="981"/>
      <c r="B264" s="982" t="s">
        <v>667</v>
      </c>
      <c r="C264" s="983"/>
      <c r="D264" s="983"/>
      <c r="E264" s="983"/>
      <c r="F264" s="1003" t="s">
        <v>17</v>
      </c>
      <c r="G264" s="1003"/>
      <c r="H264" s="983"/>
      <c r="I264" s="983"/>
      <c r="J264" s="983"/>
      <c r="K264" s="982" t="s">
        <v>668</v>
      </c>
      <c r="L264" s="985">
        <v>2022</v>
      </c>
      <c r="M264" s="983"/>
      <c r="N264" s="986">
        <v>586.96199999999999</v>
      </c>
      <c r="O264" s="987"/>
    </row>
    <row r="265" spans="1:15">
      <c r="A265" s="981"/>
      <c r="B265" s="988"/>
      <c r="C265" s="983"/>
      <c r="D265" s="983"/>
      <c r="E265" s="983"/>
      <c r="F265" s="983"/>
      <c r="G265" s="983"/>
      <c r="H265" s="983"/>
      <c r="I265" s="983"/>
      <c r="J265" s="983"/>
      <c r="K265" s="983"/>
      <c r="L265" s="983"/>
      <c r="M265" s="983"/>
      <c r="N265" s="983"/>
      <c r="O265" s="987"/>
    </row>
    <row r="266" spans="1:15" ht="12.4" customHeight="1">
      <c r="A266" s="1578" t="s">
        <v>0</v>
      </c>
      <c r="B266" s="1580" t="s">
        <v>371</v>
      </c>
      <c r="C266" s="983"/>
      <c r="D266" s="1582" t="s">
        <v>669</v>
      </c>
      <c r="E266" s="983"/>
      <c r="F266" s="1584" t="s">
        <v>670</v>
      </c>
      <c r="G266" s="1584"/>
      <c r="H266" s="1584"/>
      <c r="I266" s="983"/>
      <c r="J266" s="1584" t="s">
        <v>671</v>
      </c>
      <c r="K266" s="1584"/>
      <c r="L266" s="1584"/>
      <c r="M266" s="983"/>
      <c r="N266" s="1574" t="s">
        <v>672</v>
      </c>
      <c r="O266" s="1574" t="s">
        <v>372</v>
      </c>
    </row>
    <row r="267" spans="1:15" ht="12" thickBot="1">
      <c r="A267" s="1579"/>
      <c r="B267" s="1581"/>
      <c r="C267" s="983"/>
      <c r="D267" s="1583"/>
      <c r="E267" s="983"/>
      <c r="F267" s="990" t="s">
        <v>673</v>
      </c>
      <c r="G267" s="991" t="s">
        <v>674</v>
      </c>
      <c r="H267" s="991" t="s">
        <v>675</v>
      </c>
      <c r="I267" s="983"/>
      <c r="J267" s="991" t="s">
        <v>673</v>
      </c>
      <c r="K267" s="991" t="s">
        <v>674</v>
      </c>
      <c r="L267" s="991" t="s">
        <v>675</v>
      </c>
      <c r="M267" s="983"/>
      <c r="N267" s="1575"/>
      <c r="O267" s="1575"/>
    </row>
    <row r="268" spans="1:15" ht="13.15" customHeight="1" thickTop="1">
      <c r="A268" s="1576" t="s">
        <v>445</v>
      </c>
      <c r="B268" s="1576"/>
      <c r="C268" s="983"/>
      <c r="D268" s="992"/>
      <c r="E268" s="983" t="s">
        <v>437</v>
      </c>
      <c r="F268" s="992">
        <v>21271350.56386628</v>
      </c>
      <c r="G268" s="992">
        <v>0</v>
      </c>
      <c r="H268" s="992">
        <v>21271350.56386628</v>
      </c>
      <c r="I268" s="983"/>
      <c r="J268" s="992">
        <v>28720593.322047781</v>
      </c>
      <c r="K268" s="992">
        <v>0</v>
      </c>
      <c r="L268" s="992">
        <v>28720593.322047781</v>
      </c>
      <c r="M268" s="983"/>
      <c r="N268" s="992">
        <v>-7449242.7581815002</v>
      </c>
      <c r="O268" s="993"/>
    </row>
    <row r="269" spans="1:15">
      <c r="A269" s="994">
        <v>1</v>
      </c>
      <c r="B269" s="995" t="s">
        <v>683</v>
      </c>
      <c r="C269" s="983"/>
      <c r="D269" s="995" t="s">
        <v>257</v>
      </c>
      <c r="E269" s="983" t="s">
        <v>437</v>
      </c>
      <c r="F269" s="995">
        <v>762779.66307739413</v>
      </c>
      <c r="G269" s="995">
        <v>0</v>
      </c>
      <c r="H269" s="995">
        <v>762779.66307739413</v>
      </c>
      <c r="I269" s="983"/>
      <c r="J269" s="995">
        <v>794667.47476782056</v>
      </c>
      <c r="K269" s="995">
        <v>0</v>
      </c>
      <c r="L269" s="995">
        <v>794667.47476782056</v>
      </c>
      <c r="M269" s="983"/>
      <c r="N269" s="995">
        <v>-31887.811690426432</v>
      </c>
      <c r="O269" s="996" t="s">
        <v>4254</v>
      </c>
    </row>
    <row r="270" spans="1:15">
      <c r="A270" s="997">
        <v>2</v>
      </c>
      <c r="B270" s="998" t="s">
        <v>294</v>
      </c>
      <c r="C270" s="983"/>
      <c r="D270" s="998" t="s">
        <v>257</v>
      </c>
      <c r="E270" s="983" t="s">
        <v>437</v>
      </c>
      <c r="F270" s="998">
        <v>20042796.21088028</v>
      </c>
      <c r="G270" s="998">
        <v>0</v>
      </c>
      <c r="H270" s="998">
        <v>20042796.21088028</v>
      </c>
      <c r="I270" s="983"/>
      <c r="J270" s="998">
        <v>27408133.317267135</v>
      </c>
      <c r="K270" s="998">
        <v>0</v>
      </c>
      <c r="L270" s="998">
        <v>27408133.317267135</v>
      </c>
      <c r="M270" s="983"/>
      <c r="N270" s="998">
        <v>-7365337.1063868552</v>
      </c>
      <c r="O270" s="999" t="s">
        <v>4254</v>
      </c>
    </row>
    <row r="271" spans="1:15">
      <c r="A271" s="994">
        <v>3</v>
      </c>
      <c r="B271" s="995" t="s">
        <v>295</v>
      </c>
      <c r="C271" s="983"/>
      <c r="D271" s="995" t="s">
        <v>257</v>
      </c>
      <c r="E271" s="983" t="s">
        <v>437</v>
      </c>
      <c r="F271" s="995">
        <v>293972.43240788317</v>
      </c>
      <c r="G271" s="995">
        <v>0</v>
      </c>
      <c r="H271" s="995">
        <v>293972.43240788317</v>
      </c>
      <c r="I271" s="983"/>
      <c r="J271" s="995">
        <v>344279.00000000006</v>
      </c>
      <c r="K271" s="995">
        <v>0</v>
      </c>
      <c r="L271" s="995">
        <v>344279.00000000006</v>
      </c>
      <c r="M271" s="983"/>
      <c r="N271" s="995">
        <v>-50306.567592116888</v>
      </c>
      <c r="O271" s="996" t="s">
        <v>4254</v>
      </c>
    </row>
    <row r="272" spans="1:15">
      <c r="A272" s="997" t="s">
        <v>954</v>
      </c>
      <c r="B272" s="998" t="s">
        <v>707</v>
      </c>
      <c r="C272" s="983"/>
      <c r="D272" s="998" t="s">
        <v>257</v>
      </c>
      <c r="E272" s="983"/>
      <c r="F272" s="998">
        <v>8003.1539274433289</v>
      </c>
      <c r="G272" s="998">
        <v>0</v>
      </c>
      <c r="H272" s="998">
        <v>8003.1539274433289</v>
      </c>
      <c r="I272" s="983"/>
      <c r="J272" s="998">
        <v>9715.2700128250181</v>
      </c>
      <c r="K272" s="998"/>
      <c r="L272" s="998">
        <v>9715.2700128250181</v>
      </c>
      <c r="M272" s="983"/>
      <c r="N272" s="998">
        <v>-1712.1160853816891</v>
      </c>
      <c r="O272" s="999" t="s">
        <v>4254</v>
      </c>
    </row>
    <row r="273" spans="1:15">
      <c r="A273" s="994">
        <v>4</v>
      </c>
      <c r="B273" s="995" t="s">
        <v>684</v>
      </c>
      <c r="C273" s="983"/>
      <c r="D273" s="995" t="s">
        <v>286</v>
      </c>
      <c r="E273" s="983" t="s">
        <v>437</v>
      </c>
      <c r="F273" s="995">
        <v>163799.10357327948</v>
      </c>
      <c r="G273" s="995">
        <v>0</v>
      </c>
      <c r="H273" s="995">
        <v>163799.10357327948</v>
      </c>
      <c r="I273" s="983"/>
      <c r="J273" s="995">
        <v>163798.26</v>
      </c>
      <c r="K273" s="995">
        <v>0</v>
      </c>
      <c r="L273" s="995">
        <v>163798.26</v>
      </c>
      <c r="M273" s="983"/>
      <c r="N273" s="995">
        <v>0.84357327947509475</v>
      </c>
      <c r="O273" s="996" t="s">
        <v>4254</v>
      </c>
    </row>
    <row r="274" spans="1:15">
      <c r="A274" s="997">
        <v>5</v>
      </c>
      <c r="B274" s="998" t="s">
        <v>685</v>
      </c>
      <c r="C274" s="983"/>
      <c r="D274" s="998" t="s">
        <v>286</v>
      </c>
      <c r="E274" s="983" t="s">
        <v>437</v>
      </c>
      <c r="F274" s="998"/>
      <c r="G274" s="998">
        <v>0</v>
      </c>
      <c r="H274" s="998">
        <v>0</v>
      </c>
      <c r="I274" s="983"/>
      <c r="J274" s="998"/>
      <c r="K274" s="998">
        <v>0</v>
      </c>
      <c r="L274" s="998">
        <v>0</v>
      </c>
      <c r="M274" s="983"/>
      <c r="N274" s="998">
        <v>0</v>
      </c>
      <c r="O274" s="999"/>
    </row>
    <row r="275" spans="1:15">
      <c r="A275" s="994">
        <v>6</v>
      </c>
      <c r="B275" s="995" t="s">
        <v>686</v>
      </c>
      <c r="C275" s="983"/>
      <c r="D275" s="995" t="s">
        <v>286</v>
      </c>
      <c r="E275" s="983" t="s">
        <v>437</v>
      </c>
      <c r="F275" s="995"/>
      <c r="G275" s="995">
        <v>0</v>
      </c>
      <c r="H275" s="995">
        <v>0</v>
      </c>
      <c r="I275" s="983"/>
      <c r="J275" s="995"/>
      <c r="K275" s="995">
        <v>0</v>
      </c>
      <c r="L275" s="995">
        <v>0</v>
      </c>
      <c r="M275" s="983"/>
      <c r="N275" s="995">
        <v>0</v>
      </c>
      <c r="O275" s="996"/>
    </row>
    <row r="276" spans="1:15">
      <c r="A276" s="1577" t="s">
        <v>676</v>
      </c>
      <c r="B276" s="1577"/>
      <c r="C276" s="983"/>
      <c r="D276" s="1000"/>
      <c r="E276" s="983" t="s">
        <v>437</v>
      </c>
      <c r="F276" s="1000">
        <v>0</v>
      </c>
      <c r="G276" s="1000">
        <v>0</v>
      </c>
      <c r="H276" s="1000">
        <v>0</v>
      </c>
      <c r="I276" s="983"/>
      <c r="J276" s="1000">
        <v>0</v>
      </c>
      <c r="K276" s="1000">
        <v>0</v>
      </c>
      <c r="L276" s="1000">
        <v>0</v>
      </c>
      <c r="M276" s="983"/>
      <c r="N276" s="1000">
        <v>0</v>
      </c>
      <c r="O276" s="1001"/>
    </row>
    <row r="277" spans="1:15">
      <c r="A277" s="994">
        <v>7</v>
      </c>
      <c r="B277" s="995" t="s">
        <v>993</v>
      </c>
      <c r="C277" s="983"/>
      <c r="D277" s="995" t="s">
        <v>257</v>
      </c>
      <c r="E277" s="983" t="s">
        <v>437</v>
      </c>
      <c r="F277" s="995"/>
      <c r="G277" s="995">
        <v>0</v>
      </c>
      <c r="H277" s="995">
        <v>0</v>
      </c>
      <c r="I277" s="983"/>
      <c r="J277" s="995"/>
      <c r="K277" s="995">
        <v>0</v>
      </c>
      <c r="L277" s="995">
        <v>0</v>
      </c>
      <c r="M277" s="983"/>
      <c r="N277" s="995">
        <v>0</v>
      </c>
      <c r="O277" s="996"/>
    </row>
    <row r="278" spans="1:15">
      <c r="A278" s="997">
        <v>8</v>
      </c>
      <c r="B278" s="998" t="s">
        <v>994</v>
      </c>
      <c r="C278" s="983"/>
      <c r="D278" s="998" t="s">
        <v>257</v>
      </c>
      <c r="E278" s="983" t="s">
        <v>437</v>
      </c>
      <c r="F278" s="998"/>
      <c r="G278" s="998">
        <v>0</v>
      </c>
      <c r="H278" s="998">
        <v>0</v>
      </c>
      <c r="I278" s="983"/>
      <c r="J278" s="998"/>
      <c r="K278" s="998">
        <v>0</v>
      </c>
      <c r="L278" s="998">
        <v>0</v>
      </c>
      <c r="M278" s="983"/>
      <c r="N278" s="998">
        <v>0</v>
      </c>
      <c r="O278" s="999"/>
    </row>
    <row r="279" spans="1:15">
      <c r="A279" s="994">
        <v>9</v>
      </c>
      <c r="B279" s="995" t="s">
        <v>995</v>
      </c>
      <c r="C279" s="983"/>
      <c r="D279" s="995" t="s">
        <v>257</v>
      </c>
      <c r="E279" s="983" t="s">
        <v>437</v>
      </c>
      <c r="F279" s="995"/>
      <c r="G279" s="995">
        <v>0</v>
      </c>
      <c r="H279" s="995">
        <v>0</v>
      </c>
      <c r="I279" s="983"/>
      <c r="J279" s="995"/>
      <c r="K279" s="995">
        <v>0</v>
      </c>
      <c r="L279" s="995">
        <v>0</v>
      </c>
      <c r="M279" s="983"/>
      <c r="N279" s="995">
        <v>0</v>
      </c>
      <c r="O279" s="996"/>
    </row>
    <row r="280" spans="1:15">
      <c r="A280" s="997">
        <v>10</v>
      </c>
      <c r="B280" s="998" t="s">
        <v>996</v>
      </c>
      <c r="C280" s="983"/>
      <c r="D280" s="998" t="s">
        <v>259</v>
      </c>
      <c r="E280" s="983" t="s">
        <v>437</v>
      </c>
      <c r="F280" s="998"/>
      <c r="G280" s="998">
        <v>0</v>
      </c>
      <c r="H280" s="998">
        <v>0</v>
      </c>
      <c r="I280" s="983"/>
      <c r="J280" s="998"/>
      <c r="K280" s="998">
        <v>0</v>
      </c>
      <c r="L280" s="998">
        <v>0</v>
      </c>
      <c r="M280" s="983"/>
      <c r="N280" s="998">
        <v>0</v>
      </c>
      <c r="O280" s="999"/>
    </row>
    <row r="281" spans="1:15">
      <c r="A281" s="994">
        <v>11</v>
      </c>
      <c r="B281" s="995" t="s">
        <v>997</v>
      </c>
      <c r="C281" s="983"/>
      <c r="D281" s="995" t="s">
        <v>259</v>
      </c>
      <c r="E281" s="983" t="s">
        <v>437</v>
      </c>
      <c r="F281" s="995"/>
      <c r="G281" s="995">
        <v>0</v>
      </c>
      <c r="H281" s="995">
        <v>0</v>
      </c>
      <c r="I281" s="983"/>
      <c r="J281" s="995"/>
      <c r="K281" s="995">
        <v>0</v>
      </c>
      <c r="L281" s="995">
        <v>0</v>
      </c>
      <c r="M281" s="983"/>
      <c r="N281" s="995">
        <v>0</v>
      </c>
      <c r="O281" s="996"/>
    </row>
    <row r="282" spans="1:15">
      <c r="A282" s="997">
        <v>12</v>
      </c>
      <c r="B282" s="998" t="s">
        <v>998</v>
      </c>
      <c r="C282" s="983"/>
      <c r="D282" s="998" t="s">
        <v>259</v>
      </c>
      <c r="E282" s="983" t="s">
        <v>437</v>
      </c>
      <c r="F282" s="998"/>
      <c r="G282" s="998">
        <v>0</v>
      </c>
      <c r="H282" s="998">
        <v>0</v>
      </c>
      <c r="I282" s="983"/>
      <c r="J282" s="998"/>
      <c r="K282" s="998">
        <v>0</v>
      </c>
      <c r="L282" s="998">
        <v>0</v>
      </c>
      <c r="M282" s="983"/>
      <c r="N282" s="998">
        <v>0</v>
      </c>
      <c r="O282" s="999"/>
    </row>
    <row r="283" spans="1:15">
      <c r="A283" s="1577" t="s">
        <v>535</v>
      </c>
      <c r="B283" s="1577"/>
      <c r="C283" s="983"/>
      <c r="D283" s="1000"/>
      <c r="E283" s="983" t="s">
        <v>437</v>
      </c>
      <c r="F283" s="1000">
        <v>0</v>
      </c>
      <c r="G283" s="1000">
        <v>0</v>
      </c>
      <c r="H283" s="1000">
        <v>0</v>
      </c>
      <c r="I283" s="983"/>
      <c r="J283" s="1000">
        <v>0</v>
      </c>
      <c r="K283" s="1000">
        <v>0</v>
      </c>
      <c r="L283" s="1000">
        <v>0</v>
      </c>
      <c r="M283" s="983"/>
      <c r="N283" s="1000">
        <v>0</v>
      </c>
      <c r="O283" s="1001"/>
    </row>
    <row r="284" spans="1:15">
      <c r="A284" s="994">
        <v>13</v>
      </c>
      <c r="B284" s="995" t="s">
        <v>693</v>
      </c>
      <c r="C284" s="983"/>
      <c r="D284" s="995"/>
      <c r="E284" s="983" t="s">
        <v>437</v>
      </c>
      <c r="F284" s="995"/>
      <c r="G284" s="995">
        <v>0</v>
      </c>
      <c r="H284" s="995">
        <v>0</v>
      </c>
      <c r="I284" s="983"/>
      <c r="J284" s="995"/>
      <c r="K284" s="995">
        <v>0</v>
      </c>
      <c r="L284" s="995">
        <v>0</v>
      </c>
      <c r="M284" s="983"/>
      <c r="N284" s="995">
        <v>0</v>
      </c>
      <c r="O284" s="996"/>
    </row>
    <row r="285" spans="1:15">
      <c r="A285" s="997">
        <v>14</v>
      </c>
      <c r="B285" s="998" t="s">
        <v>694</v>
      </c>
      <c r="C285" s="983"/>
      <c r="D285" s="998"/>
      <c r="E285" s="983" t="s">
        <v>437</v>
      </c>
      <c r="F285" s="998"/>
      <c r="G285" s="998">
        <v>0</v>
      </c>
      <c r="H285" s="998">
        <v>0</v>
      </c>
      <c r="I285" s="983"/>
      <c r="J285" s="998"/>
      <c r="K285" s="998">
        <v>0</v>
      </c>
      <c r="L285" s="998">
        <v>0</v>
      </c>
      <c r="M285" s="983"/>
      <c r="N285" s="998">
        <v>0</v>
      </c>
      <c r="O285" s="999"/>
    </row>
    <row r="286" spans="1:15">
      <c r="A286" s="994">
        <v>15</v>
      </c>
      <c r="B286" s="995" t="s">
        <v>695</v>
      </c>
      <c r="C286" s="983"/>
      <c r="D286" s="995"/>
      <c r="E286" s="983" t="s">
        <v>437</v>
      </c>
      <c r="F286" s="995"/>
      <c r="G286" s="995">
        <v>0</v>
      </c>
      <c r="H286" s="995">
        <v>0</v>
      </c>
      <c r="I286" s="983"/>
      <c r="J286" s="995"/>
      <c r="K286" s="995">
        <v>0</v>
      </c>
      <c r="L286" s="995">
        <v>0</v>
      </c>
      <c r="M286" s="983"/>
      <c r="N286" s="995">
        <v>0</v>
      </c>
      <c r="O286" s="996"/>
    </row>
    <row r="287" spans="1:15">
      <c r="A287" s="1577" t="s">
        <v>537</v>
      </c>
      <c r="B287" s="1577"/>
      <c r="C287" s="983"/>
      <c r="D287" s="1000"/>
      <c r="E287" s="983" t="s">
        <v>437</v>
      </c>
      <c r="F287" s="1000">
        <v>0</v>
      </c>
      <c r="G287" s="1000">
        <v>0</v>
      </c>
      <c r="H287" s="1000">
        <v>0</v>
      </c>
      <c r="I287" s="983"/>
      <c r="J287" s="1000">
        <v>0</v>
      </c>
      <c r="K287" s="1000">
        <v>0</v>
      </c>
      <c r="L287" s="1000">
        <v>0</v>
      </c>
      <c r="M287" s="983"/>
      <c r="N287" s="1000">
        <v>0</v>
      </c>
      <c r="O287" s="1001"/>
    </row>
    <row r="288" spans="1:15">
      <c r="A288" s="994">
        <v>16</v>
      </c>
      <c r="B288" s="995" t="s">
        <v>447</v>
      </c>
      <c r="C288" s="983"/>
      <c r="D288" s="995" t="s">
        <v>263</v>
      </c>
      <c r="E288" s="983" t="s">
        <v>437</v>
      </c>
      <c r="F288" s="995"/>
      <c r="G288" s="995">
        <v>0</v>
      </c>
      <c r="H288" s="995">
        <v>0</v>
      </c>
      <c r="I288" s="983"/>
      <c r="J288" s="995"/>
      <c r="K288" s="995">
        <v>0</v>
      </c>
      <c r="L288" s="995">
        <v>0</v>
      </c>
      <c r="M288" s="983"/>
      <c r="N288" s="995">
        <v>0</v>
      </c>
      <c r="O288" s="996"/>
    </row>
    <row r="289" spans="1:15">
      <c r="A289" s="997">
        <v>17</v>
      </c>
      <c r="B289" s="998" t="s">
        <v>448</v>
      </c>
      <c r="C289" s="983"/>
      <c r="D289" s="998" t="s">
        <v>263</v>
      </c>
      <c r="E289" s="983" t="s">
        <v>437</v>
      </c>
      <c r="F289" s="998"/>
      <c r="G289" s="998">
        <v>0</v>
      </c>
      <c r="H289" s="998">
        <v>0</v>
      </c>
      <c r="I289" s="983"/>
      <c r="J289" s="998"/>
      <c r="K289" s="998">
        <v>0</v>
      </c>
      <c r="L289" s="998">
        <v>0</v>
      </c>
      <c r="M289" s="983"/>
      <c r="N289" s="998">
        <v>0</v>
      </c>
      <c r="O289" s="999"/>
    </row>
    <row r="290" spans="1:15">
      <c r="A290" s="994">
        <v>18</v>
      </c>
      <c r="B290" s="995" t="s">
        <v>228</v>
      </c>
      <c r="C290" s="983"/>
      <c r="D290" s="995" t="s">
        <v>263</v>
      </c>
      <c r="E290" s="983" t="s">
        <v>437</v>
      </c>
      <c r="F290" s="995"/>
      <c r="G290" s="995">
        <v>0</v>
      </c>
      <c r="H290" s="995">
        <v>0</v>
      </c>
      <c r="I290" s="983"/>
      <c r="J290" s="995"/>
      <c r="K290" s="995">
        <v>0</v>
      </c>
      <c r="L290" s="995">
        <v>0</v>
      </c>
      <c r="M290" s="983"/>
      <c r="N290" s="995">
        <v>0</v>
      </c>
      <c r="O290" s="996"/>
    </row>
    <row r="291" spans="1:15">
      <c r="A291" s="1577" t="s">
        <v>446</v>
      </c>
      <c r="B291" s="1577"/>
      <c r="C291" s="983"/>
      <c r="D291" s="1000"/>
      <c r="E291" s="983" t="s">
        <v>437</v>
      </c>
      <c r="F291" s="1000">
        <v>8332897693</v>
      </c>
      <c r="G291" s="1000">
        <v>0</v>
      </c>
      <c r="H291" s="1000">
        <v>8332897693</v>
      </c>
      <c r="I291" s="983"/>
      <c r="J291" s="1000">
        <v>8564889558</v>
      </c>
      <c r="K291" s="1000">
        <v>-231991865</v>
      </c>
      <c r="L291" s="1000">
        <v>8332897693</v>
      </c>
      <c r="M291" s="983"/>
      <c r="N291" s="1000">
        <v>0</v>
      </c>
      <c r="O291" s="1001"/>
    </row>
    <row r="292" spans="1:15">
      <c r="A292" s="997">
        <v>19</v>
      </c>
      <c r="B292" s="998" t="s">
        <v>284</v>
      </c>
      <c r="C292" s="983"/>
      <c r="D292" s="998" t="s">
        <v>257</v>
      </c>
      <c r="E292" s="983" t="s">
        <v>437</v>
      </c>
      <c r="F292" s="998">
        <v>2492213584.9999995</v>
      </c>
      <c r="G292" s="998">
        <v>0</v>
      </c>
      <c r="H292" s="998">
        <v>2492213584.9999995</v>
      </c>
      <c r="I292" s="983"/>
      <c r="J292" s="998">
        <v>2492213585</v>
      </c>
      <c r="K292" s="998">
        <v>0</v>
      </c>
      <c r="L292" s="998">
        <v>2492213585</v>
      </c>
      <c r="M292" s="983"/>
      <c r="N292" s="998">
        <v>0</v>
      </c>
      <c r="O292" s="999"/>
    </row>
    <row r="293" spans="1:15">
      <c r="A293" s="994">
        <v>20</v>
      </c>
      <c r="B293" s="995" t="s">
        <v>696</v>
      </c>
      <c r="C293" s="983"/>
      <c r="D293" s="995" t="s">
        <v>257</v>
      </c>
      <c r="E293" s="983" t="s">
        <v>437</v>
      </c>
      <c r="F293" s="995"/>
      <c r="G293" s="995">
        <v>0</v>
      </c>
      <c r="H293" s="995">
        <v>0</v>
      </c>
      <c r="I293" s="983"/>
      <c r="J293" s="995"/>
      <c r="K293" s="995">
        <v>0</v>
      </c>
      <c r="L293" s="995">
        <v>0</v>
      </c>
      <c r="M293" s="983"/>
      <c r="N293" s="995">
        <v>0</v>
      </c>
      <c r="O293" s="996"/>
    </row>
    <row r="294" spans="1:15">
      <c r="A294" s="997">
        <v>21</v>
      </c>
      <c r="B294" s="998" t="s">
        <v>285</v>
      </c>
      <c r="C294" s="983"/>
      <c r="D294" s="998" t="s">
        <v>257</v>
      </c>
      <c r="E294" s="983" t="s">
        <v>437</v>
      </c>
      <c r="F294" s="998"/>
      <c r="G294" s="998">
        <v>0</v>
      </c>
      <c r="H294" s="998">
        <v>0</v>
      </c>
      <c r="I294" s="983"/>
      <c r="J294" s="998"/>
      <c r="K294" s="998">
        <v>0</v>
      </c>
      <c r="L294" s="998">
        <v>0</v>
      </c>
      <c r="M294" s="983"/>
      <c r="N294" s="998">
        <v>0</v>
      </c>
      <c r="O294" s="999"/>
    </row>
    <row r="295" spans="1:15">
      <c r="A295" s="994">
        <v>22</v>
      </c>
      <c r="B295" s="995" t="s">
        <v>298</v>
      </c>
      <c r="C295" s="983"/>
      <c r="D295" s="995" t="s">
        <v>257</v>
      </c>
      <c r="E295" s="983" t="s">
        <v>437</v>
      </c>
      <c r="F295" s="995"/>
      <c r="G295" s="995">
        <v>0</v>
      </c>
      <c r="H295" s="995">
        <v>0</v>
      </c>
      <c r="I295" s="983"/>
      <c r="J295" s="995"/>
      <c r="K295" s="995">
        <v>0</v>
      </c>
      <c r="L295" s="995">
        <v>0</v>
      </c>
      <c r="M295" s="983"/>
      <c r="N295" s="995">
        <v>0</v>
      </c>
      <c r="O295" s="996"/>
    </row>
    <row r="296" spans="1:15">
      <c r="A296" s="997">
        <v>23</v>
      </c>
      <c r="B296" s="998" t="s">
        <v>297</v>
      </c>
      <c r="C296" s="983"/>
      <c r="D296" s="998" t="s">
        <v>257</v>
      </c>
      <c r="E296" s="983" t="s">
        <v>437</v>
      </c>
      <c r="F296" s="998"/>
      <c r="G296" s="998">
        <v>0</v>
      </c>
      <c r="H296" s="998">
        <v>0</v>
      </c>
      <c r="I296" s="983"/>
      <c r="J296" s="998"/>
      <c r="K296" s="998">
        <v>0</v>
      </c>
      <c r="L296" s="998">
        <v>0</v>
      </c>
      <c r="M296" s="983"/>
      <c r="N296" s="998">
        <v>0</v>
      </c>
      <c r="O296" s="999"/>
    </row>
    <row r="297" spans="1:15">
      <c r="A297" s="994">
        <v>24</v>
      </c>
      <c r="B297" s="995" t="s">
        <v>697</v>
      </c>
      <c r="C297" s="983"/>
      <c r="D297" s="995" t="s">
        <v>257</v>
      </c>
      <c r="E297" s="983" t="s">
        <v>437</v>
      </c>
      <c r="F297" s="995"/>
      <c r="G297" s="995">
        <v>0</v>
      </c>
      <c r="H297" s="995">
        <v>0</v>
      </c>
      <c r="I297" s="983"/>
      <c r="J297" s="995"/>
      <c r="K297" s="995">
        <v>0</v>
      </c>
      <c r="L297" s="995">
        <v>0</v>
      </c>
      <c r="M297" s="983"/>
      <c r="N297" s="995">
        <v>0</v>
      </c>
      <c r="O297" s="996"/>
    </row>
    <row r="298" spans="1:15">
      <c r="A298" s="997">
        <v>25</v>
      </c>
      <c r="B298" s="998" t="s">
        <v>291</v>
      </c>
      <c r="C298" s="983"/>
      <c r="D298" s="998" t="s">
        <v>257</v>
      </c>
      <c r="E298" s="983" t="s">
        <v>437</v>
      </c>
      <c r="F298" s="998">
        <v>144662359</v>
      </c>
      <c r="G298" s="998">
        <v>0</v>
      </c>
      <c r="H298" s="998">
        <v>144662359</v>
      </c>
      <c r="I298" s="983"/>
      <c r="J298" s="1004">
        <v>376654224</v>
      </c>
      <c r="K298" s="998">
        <v>-231991865</v>
      </c>
      <c r="L298" s="998">
        <v>144662359</v>
      </c>
      <c r="M298" s="983"/>
      <c r="N298" s="998">
        <v>0</v>
      </c>
      <c r="O298" s="999"/>
    </row>
    <row r="299" spans="1:15">
      <c r="A299" s="994">
        <v>26</v>
      </c>
      <c r="B299" s="995" t="s">
        <v>698</v>
      </c>
      <c r="C299" s="983"/>
      <c r="D299" s="995" t="s">
        <v>257</v>
      </c>
      <c r="E299" s="983" t="s">
        <v>437</v>
      </c>
      <c r="F299" s="995"/>
      <c r="G299" s="995">
        <v>0</v>
      </c>
      <c r="H299" s="995">
        <v>0</v>
      </c>
      <c r="I299" s="983"/>
      <c r="J299" s="995"/>
      <c r="K299" s="995">
        <v>0</v>
      </c>
      <c r="L299" s="995">
        <v>0</v>
      </c>
      <c r="M299" s="983"/>
      <c r="N299" s="995">
        <v>0</v>
      </c>
      <c r="O299" s="996"/>
    </row>
    <row r="300" spans="1:15">
      <c r="A300" s="997">
        <v>27</v>
      </c>
      <c r="B300" s="998" t="s">
        <v>287</v>
      </c>
      <c r="C300" s="983"/>
      <c r="D300" s="998" t="s">
        <v>286</v>
      </c>
      <c r="E300" s="983" t="s">
        <v>437</v>
      </c>
      <c r="F300" s="998">
        <v>5696021749</v>
      </c>
      <c r="G300" s="998">
        <v>0</v>
      </c>
      <c r="H300" s="998">
        <v>5696021749</v>
      </c>
      <c r="I300" s="983"/>
      <c r="J300" s="998">
        <v>5696021749</v>
      </c>
      <c r="K300" s="998">
        <v>0</v>
      </c>
      <c r="L300" s="998">
        <v>5696021749</v>
      </c>
      <c r="M300" s="983"/>
      <c r="N300" s="998">
        <v>0</v>
      </c>
      <c r="O300" s="999"/>
    </row>
    <row r="301" spans="1:15">
      <c r="A301" s="994">
        <v>28</v>
      </c>
      <c r="B301" s="995" t="s">
        <v>699</v>
      </c>
      <c r="C301" s="983"/>
      <c r="D301" s="995" t="s">
        <v>257</v>
      </c>
      <c r="E301" s="983" t="s">
        <v>437</v>
      </c>
      <c r="F301" s="995"/>
      <c r="G301" s="995">
        <v>0</v>
      </c>
      <c r="H301" s="995">
        <v>0</v>
      </c>
      <c r="I301" s="983"/>
      <c r="J301" s="995"/>
      <c r="K301" s="995">
        <v>0</v>
      </c>
      <c r="L301" s="995">
        <v>0</v>
      </c>
      <c r="M301" s="983"/>
      <c r="N301" s="995">
        <v>0</v>
      </c>
      <c r="O301" s="996"/>
    </row>
    <row r="302" spans="1:15">
      <c r="A302" s="997">
        <v>29</v>
      </c>
      <c r="B302" s="998" t="s">
        <v>700</v>
      </c>
      <c r="C302" s="983"/>
      <c r="D302" s="998" t="s">
        <v>11</v>
      </c>
      <c r="E302" s="983" t="s">
        <v>437</v>
      </c>
      <c r="F302" s="998"/>
      <c r="G302" s="998">
        <v>0</v>
      </c>
      <c r="H302" s="998">
        <v>0</v>
      </c>
      <c r="I302" s="983"/>
      <c r="J302" s="998"/>
      <c r="K302" s="998">
        <v>0</v>
      </c>
      <c r="L302" s="998">
        <v>0</v>
      </c>
      <c r="M302" s="983"/>
      <c r="N302" s="998">
        <v>0</v>
      </c>
      <c r="O302" s="999"/>
    </row>
    <row r="303" spans="1:15">
      <c r="A303" s="1577" t="s">
        <v>677</v>
      </c>
      <c r="B303" s="1577"/>
      <c r="C303" s="983"/>
      <c r="D303" s="1000"/>
      <c r="E303" s="983" t="s">
        <v>437</v>
      </c>
      <c r="F303" s="1000">
        <v>125781489588</v>
      </c>
      <c r="G303" s="1000">
        <v>-433161914</v>
      </c>
      <c r="H303" s="1000">
        <v>125348327674</v>
      </c>
      <c r="I303" s="983"/>
      <c r="J303" s="1000">
        <v>125354556876</v>
      </c>
      <c r="K303" s="1000">
        <v>0</v>
      </c>
      <c r="L303" s="1000">
        <v>125354556876</v>
      </c>
      <c r="M303" s="983"/>
      <c r="N303" s="1000">
        <v>-6229202</v>
      </c>
      <c r="O303" s="1001"/>
    </row>
    <row r="304" spans="1:15">
      <c r="A304" s="994">
        <v>30</v>
      </c>
      <c r="B304" s="995" t="s">
        <v>223</v>
      </c>
      <c r="C304" s="983"/>
      <c r="D304" s="995" t="s">
        <v>269</v>
      </c>
      <c r="E304" s="983" t="s">
        <v>437</v>
      </c>
      <c r="F304" s="995">
        <v>69728490459</v>
      </c>
      <c r="G304" s="995">
        <v>0</v>
      </c>
      <c r="H304" s="995">
        <v>69728490459</v>
      </c>
      <c r="I304" s="983"/>
      <c r="J304" s="995">
        <v>69728490459</v>
      </c>
      <c r="K304" s="995">
        <v>0</v>
      </c>
      <c r="L304" s="995">
        <v>69728490459</v>
      </c>
      <c r="M304" s="983"/>
      <c r="N304" s="995">
        <v>0</v>
      </c>
      <c r="O304" s="996"/>
    </row>
    <row r="305" spans="1:15">
      <c r="A305" s="997">
        <v>31</v>
      </c>
      <c r="B305" s="998" t="s">
        <v>235</v>
      </c>
      <c r="C305" s="983"/>
      <c r="D305" s="998" t="s">
        <v>269</v>
      </c>
      <c r="E305" s="983" t="s">
        <v>437</v>
      </c>
      <c r="F305" s="998">
        <v>2500000</v>
      </c>
      <c r="G305" s="998">
        <v>0</v>
      </c>
      <c r="H305" s="998">
        <v>2500000</v>
      </c>
      <c r="I305" s="983"/>
      <c r="J305" s="998">
        <v>2500000</v>
      </c>
      <c r="K305" s="998">
        <v>0</v>
      </c>
      <c r="L305" s="998">
        <v>2500000</v>
      </c>
      <c r="M305" s="983"/>
      <c r="N305" s="998">
        <v>0</v>
      </c>
      <c r="O305" s="999"/>
    </row>
    <row r="306" spans="1:15">
      <c r="A306" s="994">
        <v>32</v>
      </c>
      <c r="B306" s="995" t="s">
        <v>232</v>
      </c>
      <c r="C306" s="983"/>
      <c r="D306" s="995" t="s">
        <v>269</v>
      </c>
      <c r="E306" s="983" t="s">
        <v>437</v>
      </c>
      <c r="F306" s="995">
        <v>154863000</v>
      </c>
      <c r="G306" s="995">
        <v>0</v>
      </c>
      <c r="H306" s="995">
        <v>154863000</v>
      </c>
      <c r="I306" s="983"/>
      <c r="J306" s="995">
        <v>154863000</v>
      </c>
      <c r="K306" s="995">
        <v>0</v>
      </c>
      <c r="L306" s="995">
        <v>154863000</v>
      </c>
      <c r="M306" s="983"/>
      <c r="N306" s="995">
        <v>0</v>
      </c>
      <c r="O306" s="996"/>
    </row>
    <row r="307" spans="1:15">
      <c r="A307" s="997">
        <v>33</v>
      </c>
      <c r="B307" s="998" t="s">
        <v>237</v>
      </c>
      <c r="C307" s="983"/>
      <c r="D307" s="998" t="s">
        <v>269</v>
      </c>
      <c r="E307" s="983" t="s">
        <v>437</v>
      </c>
      <c r="F307" s="998"/>
      <c r="G307" s="998">
        <v>0</v>
      </c>
      <c r="H307" s="998">
        <v>0</v>
      </c>
      <c r="I307" s="983"/>
      <c r="J307" s="998"/>
      <c r="K307" s="998">
        <v>0</v>
      </c>
      <c r="L307" s="998">
        <v>0</v>
      </c>
      <c r="M307" s="983"/>
      <c r="N307" s="998">
        <v>0</v>
      </c>
      <c r="O307" s="999"/>
    </row>
    <row r="308" spans="1:15">
      <c r="A308" s="994">
        <v>34</v>
      </c>
      <c r="B308" s="995" t="s">
        <v>234</v>
      </c>
      <c r="C308" s="983"/>
      <c r="D308" s="995" t="s">
        <v>269</v>
      </c>
      <c r="E308" s="983" t="s">
        <v>437</v>
      </c>
      <c r="F308" s="995"/>
      <c r="G308" s="995">
        <v>0</v>
      </c>
      <c r="H308" s="995">
        <v>0</v>
      </c>
      <c r="I308" s="983"/>
      <c r="J308" s="995"/>
      <c r="K308" s="995">
        <v>0</v>
      </c>
      <c r="L308" s="995">
        <v>0</v>
      </c>
      <c r="M308" s="983"/>
      <c r="N308" s="995">
        <v>0</v>
      </c>
      <c r="O308" s="996"/>
    </row>
    <row r="309" spans="1:15">
      <c r="A309" s="997">
        <v>35</v>
      </c>
      <c r="B309" s="998" t="s">
        <v>224</v>
      </c>
      <c r="C309" s="983"/>
      <c r="D309" s="998" t="s">
        <v>269</v>
      </c>
      <c r="E309" s="983" t="s">
        <v>437</v>
      </c>
      <c r="F309" s="998">
        <v>53934076758</v>
      </c>
      <c r="G309" s="998">
        <v>0</v>
      </c>
      <c r="H309" s="998">
        <v>53934076758</v>
      </c>
      <c r="I309" s="983"/>
      <c r="J309" s="998">
        <v>53934076758</v>
      </c>
      <c r="K309" s="998">
        <v>0</v>
      </c>
      <c r="L309" s="998">
        <v>53934076758</v>
      </c>
      <c r="M309" s="983"/>
      <c r="N309" s="998">
        <v>0</v>
      </c>
      <c r="O309" s="999"/>
    </row>
    <row r="310" spans="1:15">
      <c r="A310" s="994">
        <v>36</v>
      </c>
      <c r="B310" s="995" t="s">
        <v>227</v>
      </c>
      <c r="C310" s="983"/>
      <c r="D310" s="995" t="s">
        <v>269</v>
      </c>
      <c r="E310" s="983" t="s">
        <v>437</v>
      </c>
      <c r="F310" s="995">
        <v>409101914</v>
      </c>
      <c r="G310" s="995">
        <v>-409101914</v>
      </c>
      <c r="H310" s="995">
        <v>0</v>
      </c>
      <c r="I310" s="983"/>
      <c r="J310" s="995"/>
      <c r="K310" s="995">
        <v>0</v>
      </c>
      <c r="L310" s="995">
        <v>0</v>
      </c>
      <c r="M310" s="983"/>
      <c r="N310" s="995">
        <v>0</v>
      </c>
      <c r="O310" s="996"/>
    </row>
    <row r="311" spans="1:15">
      <c r="A311" s="997">
        <v>37</v>
      </c>
      <c r="B311" s="998" t="s">
        <v>226</v>
      </c>
      <c r="C311" s="983"/>
      <c r="D311" s="998" t="s">
        <v>254</v>
      </c>
      <c r="E311" s="983" t="s">
        <v>437</v>
      </c>
      <c r="F311" s="998">
        <v>1379687519</v>
      </c>
      <c r="G311" s="998">
        <v>-327376517</v>
      </c>
      <c r="H311" s="998">
        <v>1052311002</v>
      </c>
      <c r="I311" s="983"/>
      <c r="J311" s="998">
        <v>1052311002</v>
      </c>
      <c r="K311" s="998">
        <v>0</v>
      </c>
      <c r="L311" s="998">
        <v>1052311002</v>
      </c>
      <c r="M311" s="983"/>
      <c r="N311" s="998">
        <v>0</v>
      </c>
      <c r="O311" s="999"/>
    </row>
    <row r="312" spans="1:15">
      <c r="A312" s="994">
        <v>38</v>
      </c>
      <c r="B312" s="995" t="s">
        <v>236</v>
      </c>
      <c r="C312" s="983"/>
      <c r="D312" s="995" t="s">
        <v>254</v>
      </c>
      <c r="E312" s="983" t="s">
        <v>437</v>
      </c>
      <c r="F312" s="995"/>
      <c r="G312" s="995">
        <v>2566517</v>
      </c>
      <c r="H312" s="995">
        <v>2566517</v>
      </c>
      <c r="I312" s="983"/>
      <c r="J312" s="995">
        <v>2566517</v>
      </c>
      <c r="K312" s="995">
        <v>0</v>
      </c>
      <c r="L312" s="995">
        <v>2566517</v>
      </c>
      <c r="M312" s="983"/>
      <c r="N312" s="995">
        <v>0</v>
      </c>
      <c r="O312" s="996"/>
    </row>
    <row r="313" spans="1:15">
      <c r="A313" s="997">
        <v>39</v>
      </c>
      <c r="B313" s="998" t="s">
        <v>230</v>
      </c>
      <c r="C313" s="983"/>
      <c r="D313" s="998" t="s">
        <v>254</v>
      </c>
      <c r="E313" s="983" t="s">
        <v>437</v>
      </c>
      <c r="F313" s="998"/>
      <c r="G313" s="998">
        <v>300750000</v>
      </c>
      <c r="H313" s="998">
        <v>300750000</v>
      </c>
      <c r="I313" s="983"/>
      <c r="J313" s="998">
        <v>300750000</v>
      </c>
      <c r="K313" s="998">
        <v>0</v>
      </c>
      <c r="L313" s="998">
        <v>300750000</v>
      </c>
      <c r="M313" s="983"/>
      <c r="N313" s="998">
        <v>0</v>
      </c>
      <c r="O313" s="999"/>
    </row>
    <row r="314" spans="1:15">
      <c r="A314" s="994">
        <v>40</v>
      </c>
      <c r="B314" s="995" t="s">
        <v>225</v>
      </c>
      <c r="C314" s="983"/>
      <c r="D314" s="995" t="s">
        <v>254</v>
      </c>
      <c r="E314" s="983" t="s">
        <v>437</v>
      </c>
      <c r="F314" s="995"/>
      <c r="G314" s="995">
        <v>0</v>
      </c>
      <c r="H314" s="995">
        <v>0</v>
      </c>
      <c r="I314" s="983"/>
      <c r="J314" s="995"/>
      <c r="K314" s="995">
        <v>0</v>
      </c>
      <c r="L314" s="995">
        <v>0</v>
      </c>
      <c r="M314" s="983"/>
      <c r="N314" s="995">
        <v>0</v>
      </c>
      <c r="O314" s="996"/>
    </row>
    <row r="315" spans="1:15">
      <c r="A315" s="997">
        <v>41</v>
      </c>
      <c r="B315" s="998" t="s">
        <v>701</v>
      </c>
      <c r="C315" s="983"/>
      <c r="D315" s="998" t="s">
        <v>263</v>
      </c>
      <c r="E315" s="983" t="s">
        <v>437</v>
      </c>
      <c r="F315" s="998"/>
      <c r="G315" s="998">
        <v>0</v>
      </c>
      <c r="H315" s="998">
        <v>0</v>
      </c>
      <c r="I315" s="983"/>
      <c r="J315" s="998"/>
      <c r="K315" s="998">
        <v>0</v>
      </c>
      <c r="L315" s="998">
        <v>0</v>
      </c>
      <c r="M315" s="983"/>
      <c r="N315" s="998">
        <v>0</v>
      </c>
      <c r="O315" s="999"/>
    </row>
    <row r="316" spans="1:15">
      <c r="A316" s="994">
        <v>42</v>
      </c>
      <c r="B316" s="995" t="s">
        <v>233</v>
      </c>
      <c r="C316" s="983"/>
      <c r="D316" s="995" t="s">
        <v>269</v>
      </c>
      <c r="E316" s="983" t="s">
        <v>437</v>
      </c>
      <c r="F316" s="995"/>
      <c r="G316" s="995">
        <v>0</v>
      </c>
      <c r="H316" s="995">
        <v>0</v>
      </c>
      <c r="I316" s="983"/>
      <c r="J316" s="995"/>
      <c r="K316" s="995">
        <v>0</v>
      </c>
      <c r="L316" s="995">
        <v>0</v>
      </c>
      <c r="M316" s="983"/>
      <c r="N316" s="995">
        <v>0</v>
      </c>
      <c r="O316" s="996"/>
    </row>
    <row r="317" spans="1:15">
      <c r="A317" s="997">
        <v>43</v>
      </c>
      <c r="B317" s="998" t="s">
        <v>231</v>
      </c>
      <c r="C317" s="983"/>
      <c r="D317" s="998" t="s">
        <v>269</v>
      </c>
      <c r="E317" s="983" t="s">
        <v>437</v>
      </c>
      <c r="F317" s="998"/>
      <c r="G317" s="998">
        <v>0</v>
      </c>
      <c r="H317" s="998">
        <v>0</v>
      </c>
      <c r="I317" s="983"/>
      <c r="J317" s="998"/>
      <c r="K317" s="998">
        <v>0</v>
      </c>
      <c r="L317" s="998">
        <v>0</v>
      </c>
      <c r="M317" s="983"/>
      <c r="N317" s="998">
        <v>0</v>
      </c>
      <c r="O317" s="999"/>
    </row>
    <row r="318" spans="1:15">
      <c r="A318" s="994">
        <v>44</v>
      </c>
      <c r="B318" s="995" t="s">
        <v>702</v>
      </c>
      <c r="C318" s="983"/>
      <c r="D318" s="995" t="s">
        <v>269</v>
      </c>
      <c r="E318" s="983" t="s">
        <v>437</v>
      </c>
      <c r="F318" s="995"/>
      <c r="G318" s="995">
        <v>0</v>
      </c>
      <c r="H318" s="995">
        <v>0</v>
      </c>
      <c r="I318" s="983"/>
      <c r="J318" s="995"/>
      <c r="K318" s="995">
        <v>0</v>
      </c>
      <c r="L318" s="995"/>
      <c r="M318" s="983"/>
      <c r="N318" s="995">
        <v>0</v>
      </c>
      <c r="O318" s="996"/>
    </row>
    <row r="319" spans="1:15">
      <c r="A319" s="997">
        <v>45</v>
      </c>
      <c r="B319" s="998" t="s">
        <v>229</v>
      </c>
      <c r="C319" s="983"/>
      <c r="D319" s="998" t="s">
        <v>269</v>
      </c>
      <c r="E319" s="983" t="s">
        <v>437</v>
      </c>
      <c r="F319" s="998"/>
      <c r="G319" s="998">
        <v>0</v>
      </c>
      <c r="H319" s="998">
        <v>0</v>
      </c>
      <c r="I319" s="983"/>
      <c r="J319" s="998">
        <v>1251394</v>
      </c>
      <c r="K319" s="998">
        <v>0</v>
      </c>
      <c r="L319" s="998">
        <v>1251394</v>
      </c>
      <c r="M319" s="983"/>
      <c r="N319" s="998">
        <v>-1251394</v>
      </c>
      <c r="O319" s="999" t="s">
        <v>4251</v>
      </c>
    </row>
    <row r="320" spans="1:15">
      <c r="A320" s="994">
        <v>46</v>
      </c>
      <c r="B320" s="995" t="s">
        <v>703</v>
      </c>
      <c r="C320" s="983"/>
      <c r="D320" s="995" t="s">
        <v>253</v>
      </c>
      <c r="E320" s="983" t="s">
        <v>437</v>
      </c>
      <c r="F320" s="995"/>
      <c r="G320" s="995">
        <v>0</v>
      </c>
      <c r="H320" s="995">
        <v>0</v>
      </c>
      <c r="I320" s="983"/>
      <c r="J320" s="995"/>
      <c r="K320" s="995">
        <v>0</v>
      </c>
      <c r="L320" s="995">
        <v>0</v>
      </c>
      <c r="M320" s="983"/>
      <c r="N320" s="995">
        <v>0</v>
      </c>
      <c r="O320" s="996"/>
    </row>
    <row r="321" spans="1:15">
      <c r="A321" s="997">
        <v>47</v>
      </c>
      <c r="B321" s="998" t="s">
        <v>282</v>
      </c>
      <c r="C321" s="983"/>
      <c r="D321" s="998" t="s">
        <v>274</v>
      </c>
      <c r="E321" s="983" t="s">
        <v>437</v>
      </c>
      <c r="F321" s="998">
        <v>172769938</v>
      </c>
      <c r="G321" s="998">
        <v>0</v>
      </c>
      <c r="H321" s="998">
        <v>172769938</v>
      </c>
      <c r="I321" s="983"/>
      <c r="J321" s="998">
        <v>177747746</v>
      </c>
      <c r="K321" s="998">
        <v>0</v>
      </c>
      <c r="L321" s="998">
        <v>177747746</v>
      </c>
      <c r="M321" s="983"/>
      <c r="N321" s="998">
        <v>-4977808</v>
      </c>
      <c r="O321" s="999" t="s">
        <v>4251</v>
      </c>
    </row>
    <row r="322" spans="1:15">
      <c r="A322" s="994">
        <v>48</v>
      </c>
      <c r="B322" s="995" t="s">
        <v>299</v>
      </c>
      <c r="C322" s="983"/>
      <c r="D322" s="995" t="s">
        <v>275</v>
      </c>
      <c r="E322" s="983" t="s">
        <v>437</v>
      </c>
      <c r="F322" s="995"/>
      <c r="G322" s="995">
        <v>0</v>
      </c>
      <c r="H322" s="995">
        <v>0</v>
      </c>
      <c r="I322" s="983"/>
      <c r="J322" s="995"/>
      <c r="K322" s="995">
        <v>0</v>
      </c>
      <c r="L322" s="995">
        <v>0</v>
      </c>
      <c r="M322" s="983"/>
      <c r="N322" s="995">
        <v>0</v>
      </c>
      <c r="O322" s="996"/>
    </row>
    <row r="323" spans="1:15">
      <c r="A323" s="997">
        <v>49</v>
      </c>
      <c r="B323" s="998" t="s">
        <v>704</v>
      </c>
      <c r="C323" s="983"/>
      <c r="D323" s="998" t="s">
        <v>276</v>
      </c>
      <c r="E323" s="983" t="s">
        <v>437</v>
      </c>
      <c r="F323" s="998"/>
      <c r="G323" s="998">
        <v>0</v>
      </c>
      <c r="H323" s="998">
        <v>0</v>
      </c>
      <c r="I323" s="983"/>
      <c r="J323" s="998"/>
      <c r="K323" s="998">
        <v>0</v>
      </c>
      <c r="L323" s="998">
        <v>0</v>
      </c>
      <c r="M323" s="983"/>
      <c r="N323" s="998">
        <v>0</v>
      </c>
      <c r="O323" s="999"/>
    </row>
    <row r="324" spans="1:15">
      <c r="A324" s="994">
        <v>50</v>
      </c>
      <c r="B324" s="995" t="s">
        <v>705</v>
      </c>
      <c r="C324" s="983"/>
      <c r="D324" s="995" t="s">
        <v>678</v>
      </c>
      <c r="E324" s="983" t="s">
        <v>437</v>
      </c>
      <c r="F324" s="995"/>
      <c r="G324" s="995">
        <v>0</v>
      </c>
      <c r="H324" s="995">
        <v>0</v>
      </c>
      <c r="I324" s="983"/>
      <c r="J324" s="995"/>
      <c r="K324" s="995">
        <v>0</v>
      </c>
      <c r="L324" s="995">
        <v>0</v>
      </c>
      <c r="M324" s="983"/>
      <c r="N324" s="995">
        <v>0</v>
      </c>
      <c r="O324" s="996"/>
    </row>
    <row r="325" spans="1:15" ht="12" thickBot="1">
      <c r="A325" s="989"/>
      <c r="B325" s="989" t="s">
        <v>679</v>
      </c>
      <c r="C325" s="983"/>
      <c r="D325" s="1002"/>
      <c r="E325" s="983" t="s">
        <v>437</v>
      </c>
      <c r="F325" s="1002">
        <v>134114387281</v>
      </c>
      <c r="G325" s="1002">
        <v>-433161914</v>
      </c>
      <c r="H325" s="1002">
        <v>133681225367</v>
      </c>
      <c r="I325" s="983"/>
      <c r="J325" s="1002">
        <v>133919446434</v>
      </c>
      <c r="K325" s="1002">
        <v>-231991865</v>
      </c>
      <c r="L325" s="1002">
        <v>133687454569</v>
      </c>
      <c r="M325" s="983"/>
      <c r="N325" s="1002">
        <v>-6229202</v>
      </c>
      <c r="O325" s="989"/>
    </row>
    <row r="326" spans="1:15" ht="12" thickTop="1">
      <c r="A326" s="1577" t="s">
        <v>300</v>
      </c>
      <c r="B326" s="1577"/>
      <c r="C326" s="983"/>
      <c r="D326" s="1000"/>
      <c r="E326" s="983" t="s">
        <v>437</v>
      </c>
      <c r="F326" s="1000">
        <v>2581000</v>
      </c>
      <c r="G326" s="1000">
        <v>0</v>
      </c>
      <c r="H326" s="1000">
        <v>2581000</v>
      </c>
      <c r="I326" s="983"/>
      <c r="J326" s="1000">
        <v>0</v>
      </c>
      <c r="K326" s="1000">
        <v>0</v>
      </c>
      <c r="L326" s="1000">
        <v>0</v>
      </c>
      <c r="M326" s="983"/>
      <c r="N326" s="1000">
        <v>2581000</v>
      </c>
      <c r="O326" s="1001"/>
    </row>
    <row r="327" spans="1:15">
      <c r="A327" s="994">
        <v>51</v>
      </c>
      <c r="B327" s="995" t="s">
        <v>725</v>
      </c>
      <c r="C327" s="983"/>
      <c r="D327" s="995" t="s">
        <v>31</v>
      </c>
      <c r="E327" s="983" t="s">
        <v>437</v>
      </c>
      <c r="F327" s="995">
        <v>2581000</v>
      </c>
      <c r="G327" s="995">
        <v>0</v>
      </c>
      <c r="H327" s="995">
        <v>2581000</v>
      </c>
      <c r="I327" s="983"/>
      <c r="J327" s="995"/>
      <c r="K327" s="995">
        <v>0</v>
      </c>
      <c r="L327" s="995">
        <v>0</v>
      </c>
      <c r="M327" s="983"/>
      <c r="N327" s="995">
        <v>2581000</v>
      </c>
      <c r="O327" s="996"/>
    </row>
    <row r="328" spans="1:15">
      <c r="A328" s="997">
        <v>52</v>
      </c>
      <c r="B328" s="998" t="s">
        <v>726</v>
      </c>
      <c r="C328" s="983"/>
      <c r="D328" s="998" t="s">
        <v>31</v>
      </c>
      <c r="E328" s="983" t="s">
        <v>437</v>
      </c>
      <c r="F328" s="998"/>
      <c r="G328" s="998">
        <v>0</v>
      </c>
      <c r="H328" s="998">
        <v>0</v>
      </c>
      <c r="I328" s="983"/>
      <c r="J328" s="998"/>
      <c r="K328" s="998">
        <v>0</v>
      </c>
      <c r="L328" s="998">
        <v>0</v>
      </c>
      <c r="M328" s="983"/>
      <c r="N328" s="998">
        <v>0</v>
      </c>
      <c r="O328" s="999"/>
    </row>
    <row r="329" spans="1:15">
      <c r="A329" s="994">
        <v>53</v>
      </c>
      <c r="B329" s="995" t="s">
        <v>727</v>
      </c>
      <c r="C329" s="983"/>
      <c r="D329" s="995" t="s">
        <v>31</v>
      </c>
      <c r="E329" s="983" t="s">
        <v>437</v>
      </c>
      <c r="F329" s="995"/>
      <c r="G329" s="995">
        <v>0</v>
      </c>
      <c r="H329" s="995">
        <v>0</v>
      </c>
      <c r="I329" s="983"/>
      <c r="J329" s="995"/>
      <c r="K329" s="995">
        <v>0</v>
      </c>
      <c r="L329" s="995">
        <v>0</v>
      </c>
      <c r="M329" s="983"/>
      <c r="N329" s="995">
        <v>0</v>
      </c>
      <c r="O329" s="996"/>
    </row>
    <row r="330" spans="1:15">
      <c r="A330" s="997">
        <v>54</v>
      </c>
      <c r="B330" s="998" t="s">
        <v>513</v>
      </c>
      <c r="C330" s="983"/>
      <c r="D330" s="998" t="s">
        <v>31</v>
      </c>
      <c r="E330" s="983" t="s">
        <v>437</v>
      </c>
      <c r="F330" s="998"/>
      <c r="G330" s="998">
        <v>0</v>
      </c>
      <c r="H330" s="998">
        <v>0</v>
      </c>
      <c r="I330" s="983"/>
      <c r="J330" s="998"/>
      <c r="K330" s="998">
        <v>0</v>
      </c>
      <c r="L330" s="998">
        <v>0</v>
      </c>
      <c r="M330" s="983"/>
      <c r="N330" s="998">
        <v>0</v>
      </c>
      <c r="O330" s="999"/>
    </row>
    <row r="331" spans="1:15">
      <c r="A331" s="1577" t="s">
        <v>301</v>
      </c>
      <c r="B331" s="1577"/>
      <c r="C331" s="983"/>
      <c r="D331" s="1000"/>
      <c r="E331" s="983" t="s">
        <v>437</v>
      </c>
      <c r="F331" s="1000">
        <v>0</v>
      </c>
      <c r="G331" s="1000">
        <v>0</v>
      </c>
      <c r="H331" s="1000">
        <v>0</v>
      </c>
      <c r="I331" s="983"/>
      <c r="J331" s="1000">
        <v>0</v>
      </c>
      <c r="K331" s="1000">
        <v>0</v>
      </c>
      <c r="L331" s="1000">
        <v>0</v>
      </c>
      <c r="M331" s="983"/>
      <c r="N331" s="1000">
        <v>0</v>
      </c>
      <c r="O331" s="1001"/>
    </row>
    <row r="332" spans="1:15">
      <c r="A332" s="994">
        <v>55</v>
      </c>
      <c r="B332" s="995" t="s">
        <v>956</v>
      </c>
      <c r="C332" s="983"/>
      <c r="D332" s="995" t="s">
        <v>953</v>
      </c>
      <c r="E332" s="983" t="s">
        <v>437</v>
      </c>
      <c r="F332" s="995"/>
      <c r="G332" s="995">
        <v>0</v>
      </c>
      <c r="H332" s="995">
        <v>0</v>
      </c>
      <c r="I332" s="983"/>
      <c r="J332" s="995"/>
      <c r="K332" s="995">
        <v>0</v>
      </c>
      <c r="L332" s="995">
        <v>0</v>
      </c>
      <c r="M332" s="983"/>
      <c r="N332" s="995">
        <v>0</v>
      </c>
      <c r="O332" s="996"/>
    </row>
    <row r="333" spans="1:15">
      <c r="A333" s="997">
        <v>56</v>
      </c>
      <c r="B333" s="998" t="s">
        <v>957</v>
      </c>
      <c r="C333" s="983"/>
      <c r="D333" s="998" t="s">
        <v>958</v>
      </c>
      <c r="E333" s="983" t="s">
        <v>437</v>
      </c>
      <c r="F333" s="998"/>
      <c r="G333" s="998">
        <v>0</v>
      </c>
      <c r="H333" s="998">
        <v>0</v>
      </c>
      <c r="I333" s="983"/>
      <c r="J333" s="998"/>
      <c r="K333" s="998">
        <v>0</v>
      </c>
      <c r="L333" s="998">
        <v>0</v>
      </c>
      <c r="M333" s="983"/>
      <c r="N333" s="998">
        <v>0</v>
      </c>
      <c r="O333" s="999"/>
    </row>
    <row r="334" spans="1:15">
      <c r="A334" s="994">
        <v>57</v>
      </c>
      <c r="B334" s="995" t="s">
        <v>959</v>
      </c>
      <c r="C334" s="983"/>
      <c r="D334" s="995" t="s">
        <v>953</v>
      </c>
      <c r="E334" s="983" t="s">
        <v>437</v>
      </c>
      <c r="F334" s="995"/>
      <c r="G334" s="995">
        <v>0</v>
      </c>
      <c r="H334" s="995">
        <v>0</v>
      </c>
      <c r="I334" s="983"/>
      <c r="J334" s="995"/>
      <c r="K334" s="995">
        <v>0</v>
      </c>
      <c r="L334" s="995">
        <v>0</v>
      </c>
      <c r="M334" s="983"/>
      <c r="N334" s="995">
        <v>0</v>
      </c>
      <c r="O334" s="996"/>
    </row>
    <row r="335" spans="1:15">
      <c r="A335" s="997">
        <v>58</v>
      </c>
      <c r="B335" s="998" t="s">
        <v>960</v>
      </c>
      <c r="C335" s="983"/>
      <c r="D335" s="998" t="s">
        <v>953</v>
      </c>
      <c r="E335" s="983" t="s">
        <v>437</v>
      </c>
      <c r="F335" s="998"/>
      <c r="G335" s="998">
        <v>0</v>
      </c>
      <c r="H335" s="998">
        <v>0</v>
      </c>
      <c r="I335" s="983"/>
      <c r="J335" s="998"/>
      <c r="K335" s="998">
        <v>0</v>
      </c>
      <c r="L335" s="998">
        <v>0</v>
      </c>
      <c r="M335" s="983"/>
      <c r="N335" s="998">
        <v>0</v>
      </c>
      <c r="O335" s="999"/>
    </row>
    <row r="336" spans="1:15">
      <c r="A336" s="994">
        <v>59</v>
      </c>
      <c r="B336" s="995" t="s">
        <v>961</v>
      </c>
      <c r="C336" s="983"/>
      <c r="D336" s="995" t="s">
        <v>953</v>
      </c>
      <c r="E336" s="983"/>
      <c r="F336" s="995"/>
      <c r="G336" s="995">
        <v>0</v>
      </c>
      <c r="H336" s="995">
        <v>0</v>
      </c>
      <c r="I336" s="983"/>
      <c r="J336" s="995"/>
      <c r="K336" s="995">
        <v>0</v>
      </c>
      <c r="L336" s="995">
        <v>0</v>
      </c>
      <c r="M336" s="983"/>
      <c r="N336" s="995">
        <v>0</v>
      </c>
      <c r="O336" s="996"/>
    </row>
    <row r="337" spans="1:15">
      <c r="A337" s="997">
        <v>60</v>
      </c>
      <c r="B337" s="998" t="s">
        <v>962</v>
      </c>
      <c r="C337" s="983"/>
      <c r="D337" s="998" t="s">
        <v>953</v>
      </c>
      <c r="E337" s="983"/>
      <c r="F337" s="998"/>
      <c r="G337" s="998">
        <v>0</v>
      </c>
      <c r="H337" s="998">
        <v>0</v>
      </c>
      <c r="I337" s="983"/>
      <c r="J337" s="998"/>
      <c r="K337" s="998">
        <v>0</v>
      </c>
      <c r="L337" s="998">
        <v>0</v>
      </c>
      <c r="M337" s="983"/>
      <c r="N337" s="998">
        <v>0</v>
      </c>
      <c r="O337" s="999"/>
    </row>
    <row r="338" spans="1:15">
      <c r="A338" s="994">
        <v>61</v>
      </c>
      <c r="B338" s="995" t="s">
        <v>963</v>
      </c>
      <c r="C338" s="983"/>
      <c r="D338" s="995" t="s">
        <v>953</v>
      </c>
      <c r="E338" s="983"/>
      <c r="F338" s="995"/>
      <c r="G338" s="995">
        <v>0</v>
      </c>
      <c r="H338" s="995">
        <v>0</v>
      </c>
      <c r="I338" s="983"/>
      <c r="J338" s="995"/>
      <c r="K338" s="995">
        <v>0</v>
      </c>
      <c r="L338" s="995">
        <v>0</v>
      </c>
      <c r="M338" s="983"/>
      <c r="N338" s="995">
        <v>0</v>
      </c>
      <c r="O338" s="996"/>
    </row>
    <row r="339" spans="1:15">
      <c r="A339" s="997">
        <v>62</v>
      </c>
      <c r="B339" s="998" t="s">
        <v>964</v>
      </c>
      <c r="C339" s="983"/>
      <c r="D339" s="998" t="s">
        <v>953</v>
      </c>
      <c r="E339" s="983"/>
      <c r="F339" s="998"/>
      <c r="G339" s="998">
        <v>0</v>
      </c>
      <c r="H339" s="998">
        <v>0</v>
      </c>
      <c r="I339" s="983"/>
      <c r="J339" s="998"/>
      <c r="K339" s="998">
        <v>0</v>
      </c>
      <c r="L339" s="998">
        <v>0</v>
      </c>
      <c r="M339" s="983"/>
      <c r="N339" s="998">
        <v>0</v>
      </c>
      <c r="O339" s="999"/>
    </row>
    <row r="340" spans="1:15">
      <c r="A340" s="994">
        <v>63</v>
      </c>
      <c r="B340" s="995" t="s">
        <v>965</v>
      </c>
      <c r="C340" s="983"/>
      <c r="D340" s="995" t="s">
        <v>953</v>
      </c>
      <c r="E340" s="983"/>
      <c r="F340" s="995"/>
      <c r="G340" s="995">
        <v>0</v>
      </c>
      <c r="H340" s="995">
        <v>0</v>
      </c>
      <c r="I340" s="983"/>
      <c r="J340" s="995"/>
      <c r="K340" s="995">
        <v>0</v>
      </c>
      <c r="L340" s="995">
        <v>0</v>
      </c>
      <c r="M340" s="983"/>
      <c r="N340" s="995">
        <v>0</v>
      </c>
      <c r="O340" s="996"/>
    </row>
    <row r="341" spans="1:15">
      <c r="A341" s="997">
        <v>64</v>
      </c>
      <c r="B341" s="998" t="s">
        <v>1372</v>
      </c>
      <c r="C341" s="983"/>
      <c r="D341" s="998" t="s">
        <v>953</v>
      </c>
      <c r="E341" s="983"/>
      <c r="F341" s="998"/>
      <c r="G341" s="998">
        <v>0</v>
      </c>
      <c r="H341" s="998">
        <v>0</v>
      </c>
      <c r="I341" s="983"/>
      <c r="J341" s="998"/>
      <c r="K341" s="998">
        <v>0</v>
      </c>
      <c r="L341" s="998">
        <v>0</v>
      </c>
      <c r="M341" s="983"/>
      <c r="N341" s="998">
        <v>0</v>
      </c>
      <c r="O341" s="999"/>
    </row>
    <row r="342" spans="1:15">
      <c r="A342" s="994">
        <v>65</v>
      </c>
      <c r="B342" s="995" t="s">
        <v>966</v>
      </c>
      <c r="C342" s="983"/>
      <c r="D342" s="995"/>
      <c r="E342" s="983" t="s">
        <v>437</v>
      </c>
      <c r="F342" s="995"/>
      <c r="G342" s="995"/>
      <c r="H342" s="995"/>
      <c r="I342" s="983"/>
      <c r="J342" s="995"/>
      <c r="K342" s="995"/>
      <c r="L342" s="995"/>
      <c r="M342" s="983"/>
      <c r="N342" s="995"/>
      <c r="O342" s="996"/>
    </row>
    <row r="343" spans="1:15">
      <c r="A343" s="1577" t="s">
        <v>992</v>
      </c>
      <c r="B343" s="1577"/>
      <c r="C343" s="983"/>
      <c r="D343" s="1000"/>
      <c r="E343" s="983" t="s">
        <v>437</v>
      </c>
      <c r="F343" s="1000">
        <v>0</v>
      </c>
      <c r="G343" s="1000">
        <v>0</v>
      </c>
      <c r="H343" s="1000">
        <v>0</v>
      </c>
      <c r="I343" s="983"/>
      <c r="J343" s="1000">
        <v>0</v>
      </c>
      <c r="K343" s="1000">
        <v>0</v>
      </c>
      <c r="L343" s="1000">
        <v>0</v>
      </c>
      <c r="M343" s="983"/>
      <c r="N343" s="1000">
        <v>0</v>
      </c>
      <c r="O343" s="1001"/>
    </row>
    <row r="344" spans="1:15">
      <c r="A344" s="994">
        <v>66</v>
      </c>
      <c r="B344" s="995" t="s">
        <v>729</v>
      </c>
      <c r="C344" s="983"/>
      <c r="D344" s="995" t="s">
        <v>680</v>
      </c>
      <c r="E344" s="983" t="s">
        <v>437</v>
      </c>
      <c r="F344" s="995"/>
      <c r="G344" s="995">
        <v>0</v>
      </c>
      <c r="H344" s="995">
        <v>0</v>
      </c>
      <c r="I344" s="983"/>
      <c r="J344" s="995"/>
      <c r="K344" s="995">
        <v>0</v>
      </c>
      <c r="L344" s="995">
        <v>0</v>
      </c>
      <c r="M344" s="983"/>
      <c r="N344" s="995">
        <v>0</v>
      </c>
      <c r="O344" s="996"/>
    </row>
    <row r="345" spans="1:15">
      <c r="A345" s="997">
        <v>67</v>
      </c>
      <c r="B345" s="998" t="s">
        <v>730</v>
      </c>
      <c r="C345" s="983"/>
      <c r="D345" s="998" t="s">
        <v>681</v>
      </c>
      <c r="E345" s="983" t="s">
        <v>437</v>
      </c>
      <c r="F345" s="998"/>
      <c r="G345" s="998">
        <v>0</v>
      </c>
      <c r="H345" s="998">
        <v>0</v>
      </c>
      <c r="I345" s="983"/>
      <c r="J345" s="998"/>
      <c r="K345" s="998">
        <v>0</v>
      </c>
      <c r="L345" s="998">
        <v>0</v>
      </c>
      <c r="M345" s="983"/>
      <c r="N345" s="998">
        <v>0</v>
      </c>
      <c r="O345" s="999"/>
    </row>
    <row r="346" spans="1:15">
      <c r="A346" s="994">
        <v>68</v>
      </c>
      <c r="B346" s="995" t="s">
        <v>731</v>
      </c>
      <c r="C346" s="983"/>
      <c r="D346" s="995" t="s">
        <v>967</v>
      </c>
      <c r="E346" s="983" t="s">
        <v>437</v>
      </c>
      <c r="F346" s="995"/>
      <c r="G346" s="995">
        <v>0</v>
      </c>
      <c r="H346" s="995">
        <v>0</v>
      </c>
      <c r="I346" s="983"/>
      <c r="J346" s="995"/>
      <c r="K346" s="995">
        <v>0</v>
      </c>
      <c r="L346" s="995">
        <v>0</v>
      </c>
      <c r="M346" s="983"/>
      <c r="N346" s="995">
        <v>0</v>
      </c>
      <c r="O346" s="996"/>
    </row>
    <row r="347" spans="1:15">
      <c r="A347" s="997">
        <v>69</v>
      </c>
      <c r="B347" s="998" t="s">
        <v>706</v>
      </c>
      <c r="C347" s="983"/>
      <c r="D347" s="998" t="s">
        <v>682</v>
      </c>
      <c r="E347" s="983" t="s">
        <v>437</v>
      </c>
      <c r="F347" s="998"/>
      <c r="G347" s="998">
        <v>0</v>
      </c>
      <c r="H347" s="998">
        <v>0</v>
      </c>
      <c r="I347" s="983"/>
      <c r="J347" s="998"/>
      <c r="K347" s="998">
        <v>0</v>
      </c>
      <c r="L347" s="998">
        <v>0</v>
      </c>
      <c r="M347" s="983"/>
      <c r="N347" s="998">
        <v>0</v>
      </c>
      <c r="O347" s="999"/>
    </row>
    <row r="351" spans="1:15">
      <c r="A351" s="981"/>
      <c r="B351" s="982" t="s">
        <v>667</v>
      </c>
      <c r="C351" s="983"/>
      <c r="D351" s="983"/>
      <c r="E351" s="983"/>
      <c r="F351" s="984" t="s">
        <v>136</v>
      </c>
      <c r="G351" s="984"/>
      <c r="H351" s="983"/>
      <c r="I351" s="983"/>
      <c r="J351" s="983"/>
      <c r="K351" s="982" t="s">
        <v>668</v>
      </c>
      <c r="L351" s="985">
        <v>2022</v>
      </c>
      <c r="M351" s="983"/>
      <c r="N351" s="986">
        <v>586.96199999999999</v>
      </c>
      <c r="O351" s="987"/>
    </row>
    <row r="352" spans="1:15">
      <c r="A352" s="981"/>
      <c r="B352" s="988"/>
      <c r="C352" s="983"/>
      <c r="D352" s="983"/>
      <c r="E352" s="983"/>
      <c r="F352" s="983"/>
      <c r="G352" s="983"/>
      <c r="H352" s="983"/>
      <c r="I352" s="983"/>
      <c r="J352" s="983"/>
      <c r="K352" s="983"/>
      <c r="L352" s="983"/>
      <c r="M352" s="983"/>
      <c r="N352" s="983"/>
      <c r="O352" s="987"/>
    </row>
    <row r="353" spans="1:15" ht="12.4" customHeight="1">
      <c r="A353" s="1578" t="s">
        <v>0</v>
      </c>
      <c r="B353" s="1580" t="s">
        <v>371</v>
      </c>
      <c r="C353" s="983"/>
      <c r="D353" s="1582" t="s">
        <v>669</v>
      </c>
      <c r="E353" s="983"/>
      <c r="F353" s="1584" t="s">
        <v>670</v>
      </c>
      <c r="G353" s="1584"/>
      <c r="H353" s="1584"/>
      <c r="I353" s="983"/>
      <c r="J353" s="1584" t="s">
        <v>671</v>
      </c>
      <c r="K353" s="1584"/>
      <c r="L353" s="1584"/>
      <c r="M353" s="983"/>
      <c r="N353" s="1574" t="s">
        <v>672</v>
      </c>
      <c r="O353" s="1574" t="s">
        <v>372</v>
      </c>
    </row>
    <row r="354" spans="1:15" ht="12" thickBot="1">
      <c r="A354" s="1579"/>
      <c r="B354" s="1581"/>
      <c r="C354" s="983"/>
      <c r="D354" s="1583"/>
      <c r="E354" s="983"/>
      <c r="F354" s="990" t="s">
        <v>673</v>
      </c>
      <c r="G354" s="991" t="s">
        <v>674</v>
      </c>
      <c r="H354" s="991" t="s">
        <v>675</v>
      </c>
      <c r="I354" s="983"/>
      <c r="J354" s="991" t="s">
        <v>673</v>
      </c>
      <c r="K354" s="991" t="s">
        <v>674</v>
      </c>
      <c r="L354" s="991" t="s">
        <v>675</v>
      </c>
      <c r="M354" s="983"/>
      <c r="N354" s="1575"/>
      <c r="O354" s="1575"/>
    </row>
    <row r="355" spans="1:15" ht="13.15" customHeight="1" thickTop="1">
      <c r="A355" s="1576" t="s">
        <v>445</v>
      </c>
      <c r="B355" s="1576"/>
      <c r="C355" s="983"/>
      <c r="D355" s="992"/>
      <c r="E355" s="983" t="s">
        <v>437</v>
      </c>
      <c r="F355" s="992">
        <v>1115780.3696238401</v>
      </c>
      <c r="G355" s="992">
        <v>0</v>
      </c>
      <c r="H355" s="992">
        <v>1115780.3696238401</v>
      </c>
      <c r="I355" s="983"/>
      <c r="J355" s="992">
        <v>1102631.6887941109</v>
      </c>
      <c r="K355" s="992">
        <v>0</v>
      </c>
      <c r="L355" s="992">
        <v>1102631.6887941109</v>
      </c>
      <c r="M355" s="983"/>
      <c r="N355" s="992">
        <v>13148.680829729186</v>
      </c>
      <c r="O355" s="993"/>
    </row>
    <row r="356" spans="1:15">
      <c r="A356" s="994">
        <v>1</v>
      </c>
      <c r="B356" s="995" t="s">
        <v>683</v>
      </c>
      <c r="C356" s="983"/>
      <c r="D356" s="995" t="s">
        <v>257</v>
      </c>
      <c r="E356" s="983" t="s">
        <v>437</v>
      </c>
      <c r="F356" s="995">
        <v>1115780.3696238401</v>
      </c>
      <c r="G356" s="995">
        <v>0</v>
      </c>
      <c r="H356" s="995">
        <v>1115780.3696238401</v>
      </c>
      <c r="I356" s="983"/>
      <c r="J356" s="995">
        <v>1102631.6887941109</v>
      </c>
      <c r="K356" s="995">
        <v>0</v>
      </c>
      <c r="L356" s="995">
        <v>1102631.6887941109</v>
      </c>
      <c r="M356" s="983"/>
      <c r="N356" s="995">
        <v>13148.680829729186</v>
      </c>
      <c r="O356" s="996" t="s">
        <v>4254</v>
      </c>
    </row>
    <row r="357" spans="1:15">
      <c r="A357" s="997">
        <v>2</v>
      </c>
      <c r="B357" s="998" t="s">
        <v>294</v>
      </c>
      <c r="C357" s="983"/>
      <c r="D357" s="998" t="s">
        <v>257</v>
      </c>
      <c r="E357" s="983" t="s">
        <v>437</v>
      </c>
      <c r="F357" s="998"/>
      <c r="G357" s="998">
        <v>0</v>
      </c>
      <c r="H357" s="998">
        <v>0</v>
      </c>
      <c r="I357" s="983"/>
      <c r="J357" s="998"/>
      <c r="K357" s="998">
        <v>0</v>
      </c>
      <c r="L357" s="998">
        <v>0</v>
      </c>
      <c r="M357" s="983"/>
      <c r="N357" s="998">
        <v>0</v>
      </c>
      <c r="O357" s="999"/>
    </row>
    <row r="358" spans="1:15">
      <c r="A358" s="994">
        <v>3</v>
      </c>
      <c r="B358" s="995" t="s">
        <v>295</v>
      </c>
      <c r="C358" s="983"/>
      <c r="D358" s="995" t="s">
        <v>257</v>
      </c>
      <c r="E358" s="983" t="s">
        <v>437</v>
      </c>
      <c r="F358" s="995"/>
      <c r="G358" s="995">
        <v>0</v>
      </c>
      <c r="H358" s="995">
        <v>0</v>
      </c>
      <c r="I358" s="983"/>
      <c r="J358" s="995"/>
      <c r="K358" s="995">
        <v>0</v>
      </c>
      <c r="L358" s="995">
        <v>0</v>
      </c>
      <c r="M358" s="983"/>
      <c r="N358" s="995">
        <v>0</v>
      </c>
      <c r="O358" s="996"/>
    </row>
    <row r="359" spans="1:15">
      <c r="A359" s="997">
        <v>4</v>
      </c>
      <c r="B359" s="998" t="s">
        <v>684</v>
      </c>
      <c r="C359" s="983"/>
      <c r="D359" s="998" t="s">
        <v>286</v>
      </c>
      <c r="E359" s="983" t="s">
        <v>437</v>
      </c>
      <c r="F359" s="998"/>
      <c r="G359" s="998">
        <v>0</v>
      </c>
      <c r="H359" s="998">
        <v>0</v>
      </c>
      <c r="I359" s="983"/>
      <c r="J359" s="998"/>
      <c r="K359" s="998">
        <v>0</v>
      </c>
      <c r="L359" s="998">
        <v>0</v>
      </c>
      <c r="M359" s="983"/>
      <c r="N359" s="998">
        <v>0</v>
      </c>
      <c r="O359" s="999"/>
    </row>
    <row r="360" spans="1:15">
      <c r="A360" s="994">
        <v>5</v>
      </c>
      <c r="B360" s="995" t="s">
        <v>685</v>
      </c>
      <c r="C360" s="983"/>
      <c r="D360" s="995" t="s">
        <v>286</v>
      </c>
      <c r="E360" s="983" t="s">
        <v>437</v>
      </c>
      <c r="F360" s="995"/>
      <c r="G360" s="995">
        <v>0</v>
      </c>
      <c r="H360" s="995">
        <v>0</v>
      </c>
      <c r="I360" s="983"/>
      <c r="J360" s="995"/>
      <c r="K360" s="995">
        <v>0</v>
      </c>
      <c r="L360" s="995">
        <v>0</v>
      </c>
      <c r="M360" s="983"/>
      <c r="N360" s="995">
        <v>0</v>
      </c>
      <c r="O360" s="996"/>
    </row>
    <row r="361" spans="1:15">
      <c r="A361" s="997">
        <v>6</v>
      </c>
      <c r="B361" s="998" t="s">
        <v>686</v>
      </c>
      <c r="C361" s="983"/>
      <c r="D361" s="998" t="s">
        <v>286</v>
      </c>
      <c r="E361" s="983" t="s">
        <v>437</v>
      </c>
      <c r="F361" s="998"/>
      <c r="G361" s="998">
        <v>0</v>
      </c>
      <c r="H361" s="998">
        <v>0</v>
      </c>
      <c r="I361" s="983"/>
      <c r="J361" s="998"/>
      <c r="K361" s="998">
        <v>0</v>
      </c>
      <c r="L361" s="998">
        <v>0</v>
      </c>
      <c r="M361" s="983"/>
      <c r="N361" s="998">
        <v>0</v>
      </c>
      <c r="O361" s="999"/>
    </row>
    <row r="362" spans="1:15">
      <c r="A362" s="1577" t="s">
        <v>676</v>
      </c>
      <c r="B362" s="1577"/>
      <c r="C362" s="983"/>
      <c r="D362" s="1000"/>
      <c r="E362" s="983" t="s">
        <v>437</v>
      </c>
      <c r="F362" s="1000">
        <v>0</v>
      </c>
      <c r="G362" s="1000">
        <v>0</v>
      </c>
      <c r="H362" s="1000">
        <v>0</v>
      </c>
      <c r="I362" s="983"/>
      <c r="J362" s="1000">
        <v>0</v>
      </c>
      <c r="K362" s="1000">
        <v>0</v>
      </c>
      <c r="L362" s="1000">
        <v>0</v>
      </c>
      <c r="M362" s="983"/>
      <c r="N362" s="1000">
        <v>0</v>
      </c>
      <c r="O362" s="1001"/>
    </row>
    <row r="363" spans="1:15">
      <c r="A363" s="994">
        <v>7</v>
      </c>
      <c r="B363" s="995" t="s">
        <v>687</v>
      </c>
      <c r="C363" s="983"/>
      <c r="D363" s="995" t="s">
        <v>257</v>
      </c>
      <c r="E363" s="983" t="s">
        <v>437</v>
      </c>
      <c r="F363" s="995"/>
      <c r="G363" s="995">
        <v>0</v>
      </c>
      <c r="H363" s="995">
        <v>0</v>
      </c>
      <c r="I363" s="983"/>
      <c r="J363" s="995"/>
      <c r="K363" s="995">
        <v>0</v>
      </c>
      <c r="L363" s="995">
        <v>0</v>
      </c>
      <c r="M363" s="983"/>
      <c r="N363" s="995">
        <v>0</v>
      </c>
      <c r="O363" s="996"/>
    </row>
    <row r="364" spans="1:15">
      <c r="A364" s="997">
        <v>8</v>
      </c>
      <c r="B364" s="998" t="s">
        <v>688</v>
      </c>
      <c r="C364" s="983"/>
      <c r="D364" s="998" t="s">
        <v>257</v>
      </c>
      <c r="E364" s="983" t="s">
        <v>437</v>
      </c>
      <c r="F364" s="998"/>
      <c r="G364" s="998">
        <v>0</v>
      </c>
      <c r="H364" s="998">
        <v>0</v>
      </c>
      <c r="I364" s="983"/>
      <c r="J364" s="998"/>
      <c r="K364" s="998">
        <v>0</v>
      </c>
      <c r="L364" s="998">
        <v>0</v>
      </c>
      <c r="M364" s="983"/>
      <c r="N364" s="998">
        <v>0</v>
      </c>
      <c r="O364" s="999"/>
    </row>
    <row r="365" spans="1:15">
      <c r="A365" s="994">
        <v>9</v>
      </c>
      <c r="B365" s="995" t="s">
        <v>689</v>
      </c>
      <c r="C365" s="983"/>
      <c r="D365" s="995" t="s">
        <v>257</v>
      </c>
      <c r="E365" s="983" t="s">
        <v>437</v>
      </c>
      <c r="F365" s="995"/>
      <c r="G365" s="995">
        <v>0</v>
      </c>
      <c r="H365" s="995">
        <v>0</v>
      </c>
      <c r="I365" s="983"/>
      <c r="J365" s="995"/>
      <c r="K365" s="995">
        <v>0</v>
      </c>
      <c r="L365" s="995">
        <v>0</v>
      </c>
      <c r="M365" s="983"/>
      <c r="N365" s="995">
        <v>0</v>
      </c>
      <c r="O365" s="996"/>
    </row>
    <row r="366" spans="1:15">
      <c r="A366" s="997">
        <v>10</v>
      </c>
      <c r="B366" s="998" t="s">
        <v>690</v>
      </c>
      <c r="C366" s="983"/>
      <c r="D366" s="998" t="s">
        <v>259</v>
      </c>
      <c r="E366" s="983" t="s">
        <v>437</v>
      </c>
      <c r="F366" s="998"/>
      <c r="G366" s="998">
        <v>0</v>
      </c>
      <c r="H366" s="998">
        <v>0</v>
      </c>
      <c r="I366" s="983"/>
      <c r="J366" s="998"/>
      <c r="K366" s="998">
        <v>0</v>
      </c>
      <c r="L366" s="998">
        <v>0</v>
      </c>
      <c r="M366" s="983"/>
      <c r="N366" s="998">
        <v>0</v>
      </c>
      <c r="O366" s="999"/>
    </row>
    <row r="367" spans="1:15">
      <c r="A367" s="994">
        <v>11</v>
      </c>
      <c r="B367" s="995" t="s">
        <v>691</v>
      </c>
      <c r="C367" s="983"/>
      <c r="D367" s="995" t="s">
        <v>259</v>
      </c>
      <c r="E367" s="983" t="s">
        <v>437</v>
      </c>
      <c r="F367" s="995"/>
      <c r="G367" s="995">
        <v>0</v>
      </c>
      <c r="H367" s="995">
        <v>0</v>
      </c>
      <c r="I367" s="983"/>
      <c r="J367" s="995"/>
      <c r="K367" s="995">
        <v>0</v>
      </c>
      <c r="L367" s="995">
        <v>0</v>
      </c>
      <c r="M367" s="983"/>
      <c r="N367" s="995">
        <v>0</v>
      </c>
      <c r="O367" s="996"/>
    </row>
    <row r="368" spans="1:15">
      <c r="A368" s="997">
        <v>12</v>
      </c>
      <c r="B368" s="998" t="s">
        <v>692</v>
      </c>
      <c r="C368" s="983"/>
      <c r="D368" s="998" t="s">
        <v>259</v>
      </c>
      <c r="E368" s="983" t="s">
        <v>437</v>
      </c>
      <c r="F368" s="998"/>
      <c r="G368" s="998">
        <v>0</v>
      </c>
      <c r="H368" s="998">
        <v>0</v>
      </c>
      <c r="I368" s="983"/>
      <c r="J368" s="998"/>
      <c r="K368" s="998">
        <v>0</v>
      </c>
      <c r="L368" s="998">
        <v>0</v>
      </c>
      <c r="M368" s="983"/>
      <c r="N368" s="998">
        <v>0</v>
      </c>
      <c r="O368" s="999"/>
    </row>
    <row r="369" spans="1:15">
      <c r="A369" s="1577" t="s">
        <v>535</v>
      </c>
      <c r="B369" s="1577"/>
      <c r="C369" s="983"/>
      <c r="D369" s="1000"/>
      <c r="E369" s="983" t="s">
        <v>437</v>
      </c>
      <c r="F369" s="1000">
        <v>0</v>
      </c>
      <c r="G369" s="1000">
        <v>0</v>
      </c>
      <c r="H369" s="1000">
        <v>0</v>
      </c>
      <c r="I369" s="983"/>
      <c r="J369" s="1000">
        <v>0</v>
      </c>
      <c r="K369" s="1000">
        <v>0</v>
      </c>
      <c r="L369" s="1000">
        <v>0</v>
      </c>
      <c r="M369" s="983"/>
      <c r="N369" s="1000">
        <v>0</v>
      </c>
      <c r="O369" s="1001"/>
    </row>
    <row r="370" spans="1:15">
      <c r="A370" s="994">
        <v>13</v>
      </c>
      <c r="B370" s="995" t="s">
        <v>693</v>
      </c>
      <c r="C370" s="983"/>
      <c r="D370" s="995"/>
      <c r="E370" s="983" t="s">
        <v>437</v>
      </c>
      <c r="F370" s="995"/>
      <c r="G370" s="995">
        <v>0</v>
      </c>
      <c r="H370" s="995">
        <v>0</v>
      </c>
      <c r="I370" s="983"/>
      <c r="J370" s="995"/>
      <c r="K370" s="995">
        <v>0</v>
      </c>
      <c r="L370" s="995">
        <v>0</v>
      </c>
      <c r="M370" s="983"/>
      <c r="N370" s="995">
        <v>0</v>
      </c>
      <c r="O370" s="996"/>
    </row>
    <row r="371" spans="1:15">
      <c r="A371" s="997">
        <v>14</v>
      </c>
      <c r="B371" s="998" t="s">
        <v>694</v>
      </c>
      <c r="C371" s="983"/>
      <c r="D371" s="998"/>
      <c r="E371" s="983" t="s">
        <v>437</v>
      </c>
      <c r="F371" s="998"/>
      <c r="G371" s="998">
        <v>0</v>
      </c>
      <c r="H371" s="998">
        <v>0</v>
      </c>
      <c r="I371" s="983"/>
      <c r="J371" s="998"/>
      <c r="K371" s="998">
        <v>0</v>
      </c>
      <c r="L371" s="998">
        <v>0</v>
      </c>
      <c r="M371" s="983"/>
      <c r="N371" s="998">
        <v>0</v>
      </c>
      <c r="O371" s="999"/>
    </row>
    <row r="372" spans="1:15">
      <c r="A372" s="994">
        <v>15</v>
      </c>
      <c r="B372" s="995" t="s">
        <v>695</v>
      </c>
      <c r="C372" s="983"/>
      <c r="D372" s="995"/>
      <c r="E372" s="983" t="s">
        <v>437</v>
      </c>
      <c r="F372" s="995"/>
      <c r="G372" s="995">
        <v>0</v>
      </c>
      <c r="H372" s="995">
        <v>0</v>
      </c>
      <c r="I372" s="983"/>
      <c r="J372" s="995"/>
      <c r="K372" s="995">
        <v>0</v>
      </c>
      <c r="L372" s="995">
        <v>0</v>
      </c>
      <c r="M372" s="983"/>
      <c r="N372" s="995">
        <v>0</v>
      </c>
      <c r="O372" s="996"/>
    </row>
    <row r="373" spans="1:15">
      <c r="A373" s="1577" t="s">
        <v>537</v>
      </c>
      <c r="B373" s="1577"/>
      <c r="C373" s="983"/>
      <c r="D373" s="1000"/>
      <c r="E373" s="983" t="s">
        <v>437</v>
      </c>
      <c r="F373" s="1000">
        <v>0</v>
      </c>
      <c r="G373" s="1000">
        <v>0</v>
      </c>
      <c r="H373" s="1000">
        <v>0</v>
      </c>
      <c r="I373" s="983"/>
      <c r="J373" s="1000">
        <v>0</v>
      </c>
      <c r="K373" s="1000">
        <v>0</v>
      </c>
      <c r="L373" s="1000">
        <v>0</v>
      </c>
      <c r="M373" s="983"/>
      <c r="N373" s="1000">
        <v>0</v>
      </c>
      <c r="O373" s="1001"/>
    </row>
    <row r="374" spans="1:15">
      <c r="A374" s="994">
        <v>16</v>
      </c>
      <c r="B374" s="995" t="s">
        <v>447</v>
      </c>
      <c r="C374" s="983"/>
      <c r="D374" s="995" t="s">
        <v>263</v>
      </c>
      <c r="E374" s="983" t="s">
        <v>437</v>
      </c>
      <c r="F374" s="995"/>
      <c r="G374" s="995">
        <v>0</v>
      </c>
      <c r="H374" s="995">
        <v>0</v>
      </c>
      <c r="I374" s="983"/>
      <c r="J374" s="995"/>
      <c r="K374" s="995">
        <v>0</v>
      </c>
      <c r="L374" s="995">
        <v>0</v>
      </c>
      <c r="M374" s="983"/>
      <c r="N374" s="995">
        <v>0</v>
      </c>
      <c r="O374" s="996"/>
    </row>
    <row r="375" spans="1:15">
      <c r="A375" s="997">
        <v>17</v>
      </c>
      <c r="B375" s="998" t="s">
        <v>448</v>
      </c>
      <c r="C375" s="983"/>
      <c r="D375" s="998" t="s">
        <v>263</v>
      </c>
      <c r="E375" s="983" t="s">
        <v>437</v>
      </c>
      <c r="F375" s="998"/>
      <c r="G375" s="998">
        <v>0</v>
      </c>
      <c r="H375" s="998">
        <v>0</v>
      </c>
      <c r="I375" s="983"/>
      <c r="J375" s="998"/>
      <c r="K375" s="998">
        <v>0</v>
      </c>
      <c r="L375" s="998">
        <v>0</v>
      </c>
      <c r="M375" s="983"/>
      <c r="N375" s="998">
        <v>0</v>
      </c>
      <c r="O375" s="999"/>
    </row>
    <row r="376" spans="1:15">
      <c r="A376" s="994">
        <v>18</v>
      </c>
      <c r="B376" s="995" t="s">
        <v>228</v>
      </c>
      <c r="C376" s="983"/>
      <c r="D376" s="995" t="s">
        <v>263</v>
      </c>
      <c r="E376" s="983" t="s">
        <v>437</v>
      </c>
      <c r="F376" s="995"/>
      <c r="G376" s="995">
        <v>0</v>
      </c>
      <c r="H376" s="995">
        <v>0</v>
      </c>
      <c r="I376" s="983"/>
      <c r="J376" s="995"/>
      <c r="K376" s="995">
        <v>0</v>
      </c>
      <c r="L376" s="995">
        <v>0</v>
      </c>
      <c r="M376" s="983"/>
      <c r="N376" s="995">
        <v>0</v>
      </c>
      <c r="O376" s="996"/>
    </row>
    <row r="377" spans="1:15">
      <c r="A377" s="1577" t="s">
        <v>446</v>
      </c>
      <c r="B377" s="1577"/>
      <c r="C377" s="983"/>
      <c r="D377" s="1000"/>
      <c r="E377" s="983" t="s">
        <v>437</v>
      </c>
      <c r="F377" s="1000">
        <v>112038221</v>
      </c>
      <c r="G377" s="1000">
        <v>0</v>
      </c>
      <c r="H377" s="1000">
        <v>112038221</v>
      </c>
      <c r="I377" s="983"/>
      <c r="J377" s="1000">
        <v>112038221</v>
      </c>
      <c r="K377" s="1000">
        <v>0</v>
      </c>
      <c r="L377" s="1000">
        <v>112038221</v>
      </c>
      <c r="M377" s="983"/>
      <c r="N377" s="1000">
        <v>0</v>
      </c>
      <c r="O377" s="1001"/>
    </row>
    <row r="378" spans="1:15">
      <c r="A378" s="997">
        <v>19</v>
      </c>
      <c r="B378" s="998" t="s">
        <v>284</v>
      </c>
      <c r="C378" s="983"/>
      <c r="D378" s="998" t="s">
        <v>257</v>
      </c>
      <c r="E378" s="983" t="s">
        <v>437</v>
      </c>
      <c r="F378" s="998"/>
      <c r="G378" s="998">
        <v>0</v>
      </c>
      <c r="H378" s="998">
        <v>0</v>
      </c>
      <c r="I378" s="983"/>
      <c r="J378" s="998"/>
      <c r="K378" s="998">
        <v>0</v>
      </c>
      <c r="L378" s="998">
        <v>0</v>
      </c>
      <c r="M378" s="983"/>
      <c r="N378" s="998">
        <v>0</v>
      </c>
      <c r="O378" s="999"/>
    </row>
    <row r="379" spans="1:15">
      <c r="A379" s="994">
        <v>20</v>
      </c>
      <c r="B379" s="995" t="s">
        <v>696</v>
      </c>
      <c r="C379" s="983"/>
      <c r="D379" s="995" t="s">
        <v>257</v>
      </c>
      <c r="E379" s="983" t="s">
        <v>437</v>
      </c>
      <c r="F379" s="995"/>
      <c r="G379" s="995">
        <v>0</v>
      </c>
      <c r="H379" s="995">
        <v>0</v>
      </c>
      <c r="I379" s="983"/>
      <c r="J379" s="995"/>
      <c r="K379" s="995">
        <v>0</v>
      </c>
      <c r="L379" s="995">
        <v>0</v>
      </c>
      <c r="M379" s="983"/>
      <c r="N379" s="995">
        <v>0</v>
      </c>
      <c r="O379" s="996"/>
    </row>
    <row r="380" spans="1:15">
      <c r="A380" s="997">
        <v>21</v>
      </c>
      <c r="B380" s="998" t="s">
        <v>285</v>
      </c>
      <c r="C380" s="983"/>
      <c r="D380" s="998" t="s">
        <v>257</v>
      </c>
      <c r="E380" s="983" t="s">
        <v>437</v>
      </c>
      <c r="F380" s="998"/>
      <c r="G380" s="998">
        <v>0</v>
      </c>
      <c r="H380" s="998">
        <v>0</v>
      </c>
      <c r="I380" s="983"/>
      <c r="J380" s="998"/>
      <c r="K380" s="998">
        <v>0</v>
      </c>
      <c r="L380" s="998">
        <v>0</v>
      </c>
      <c r="M380" s="983"/>
      <c r="N380" s="998">
        <v>0</v>
      </c>
      <c r="O380" s="999"/>
    </row>
    <row r="381" spans="1:15">
      <c r="A381" s="994">
        <v>22</v>
      </c>
      <c r="B381" s="995" t="s">
        <v>298</v>
      </c>
      <c r="C381" s="983"/>
      <c r="D381" s="995" t="s">
        <v>257</v>
      </c>
      <c r="E381" s="983" t="s">
        <v>437</v>
      </c>
      <c r="F381" s="995"/>
      <c r="G381" s="995">
        <v>0</v>
      </c>
      <c r="H381" s="995">
        <v>0</v>
      </c>
      <c r="I381" s="983"/>
      <c r="J381" s="995"/>
      <c r="K381" s="995">
        <v>0</v>
      </c>
      <c r="L381" s="995">
        <v>0</v>
      </c>
      <c r="M381" s="983"/>
      <c r="N381" s="995">
        <v>0</v>
      </c>
      <c r="O381" s="996"/>
    </row>
    <row r="382" spans="1:15">
      <c r="A382" s="997">
        <v>23</v>
      </c>
      <c r="B382" s="998" t="s">
        <v>297</v>
      </c>
      <c r="C382" s="983"/>
      <c r="D382" s="998" t="s">
        <v>257</v>
      </c>
      <c r="E382" s="983" t="s">
        <v>437</v>
      </c>
      <c r="F382" s="998"/>
      <c r="G382" s="998">
        <v>0</v>
      </c>
      <c r="H382" s="998">
        <v>0</v>
      </c>
      <c r="I382" s="983"/>
      <c r="J382" s="998">
        <v>0</v>
      </c>
      <c r="K382" s="998">
        <v>0</v>
      </c>
      <c r="L382" s="998">
        <v>0</v>
      </c>
      <c r="M382" s="983"/>
      <c r="N382" s="998">
        <v>0</v>
      </c>
      <c r="O382" s="999"/>
    </row>
    <row r="383" spans="1:15">
      <c r="A383" s="994">
        <v>24</v>
      </c>
      <c r="B383" s="995" t="s">
        <v>697</v>
      </c>
      <c r="C383" s="983"/>
      <c r="D383" s="995" t="s">
        <v>257</v>
      </c>
      <c r="E383" s="983" t="s">
        <v>437</v>
      </c>
      <c r="F383" s="995"/>
      <c r="G383" s="995">
        <v>0</v>
      </c>
      <c r="H383" s="995">
        <v>0</v>
      </c>
      <c r="I383" s="983"/>
      <c r="J383" s="995"/>
      <c r="K383" s="995">
        <v>0</v>
      </c>
      <c r="L383" s="995">
        <v>0</v>
      </c>
      <c r="M383" s="983"/>
      <c r="N383" s="995">
        <v>0</v>
      </c>
      <c r="O383" s="996"/>
    </row>
    <row r="384" spans="1:15">
      <c r="A384" s="997">
        <v>25</v>
      </c>
      <c r="B384" s="998" t="s">
        <v>291</v>
      </c>
      <c r="C384" s="983"/>
      <c r="D384" s="998" t="s">
        <v>257</v>
      </c>
      <c r="E384" s="983" t="s">
        <v>437</v>
      </c>
      <c r="F384" s="998">
        <v>112038221</v>
      </c>
      <c r="G384" s="998">
        <v>0</v>
      </c>
      <c r="H384" s="998">
        <v>112038221</v>
      </c>
      <c r="I384" s="983"/>
      <c r="J384" s="998">
        <v>112038221</v>
      </c>
      <c r="K384" s="998">
        <v>0</v>
      </c>
      <c r="L384" s="998">
        <v>112038221</v>
      </c>
      <c r="M384" s="983"/>
      <c r="N384" s="998">
        <v>0</v>
      </c>
      <c r="O384" s="999"/>
    </row>
    <row r="385" spans="1:15">
      <c r="A385" s="994">
        <v>26</v>
      </c>
      <c r="B385" s="995" t="s">
        <v>698</v>
      </c>
      <c r="C385" s="983"/>
      <c r="D385" s="995" t="s">
        <v>257</v>
      </c>
      <c r="E385" s="983" t="s">
        <v>437</v>
      </c>
      <c r="F385" s="995"/>
      <c r="G385" s="995">
        <v>0</v>
      </c>
      <c r="H385" s="995">
        <v>0</v>
      </c>
      <c r="I385" s="983"/>
      <c r="J385" s="995"/>
      <c r="K385" s="995">
        <v>0</v>
      </c>
      <c r="L385" s="995">
        <v>0</v>
      </c>
      <c r="M385" s="983"/>
      <c r="N385" s="995">
        <v>0</v>
      </c>
      <c r="O385" s="996"/>
    </row>
    <row r="386" spans="1:15">
      <c r="A386" s="997">
        <v>27</v>
      </c>
      <c r="B386" s="998" t="s">
        <v>287</v>
      </c>
      <c r="C386" s="983"/>
      <c r="D386" s="998" t="s">
        <v>286</v>
      </c>
      <c r="E386" s="983" t="s">
        <v>437</v>
      </c>
      <c r="F386" s="998"/>
      <c r="G386" s="998">
        <v>0</v>
      </c>
      <c r="H386" s="998">
        <v>0</v>
      </c>
      <c r="I386" s="983"/>
      <c r="J386" s="998"/>
      <c r="K386" s="998">
        <v>0</v>
      </c>
      <c r="L386" s="998">
        <v>0</v>
      </c>
      <c r="M386" s="983"/>
      <c r="N386" s="998">
        <v>0</v>
      </c>
      <c r="O386" s="999"/>
    </row>
    <row r="387" spans="1:15">
      <c r="A387" s="994">
        <v>28</v>
      </c>
      <c r="B387" s="995" t="s">
        <v>699</v>
      </c>
      <c r="C387" s="983"/>
      <c r="D387" s="995" t="s">
        <v>257</v>
      </c>
      <c r="E387" s="983" t="s">
        <v>437</v>
      </c>
      <c r="F387" s="995"/>
      <c r="G387" s="995">
        <v>0</v>
      </c>
      <c r="H387" s="995">
        <v>0</v>
      </c>
      <c r="I387" s="983"/>
      <c r="J387" s="995"/>
      <c r="K387" s="995">
        <v>0</v>
      </c>
      <c r="L387" s="995">
        <v>0</v>
      </c>
      <c r="M387" s="983"/>
      <c r="N387" s="995">
        <v>0</v>
      </c>
      <c r="O387" s="996"/>
    </row>
    <row r="388" spans="1:15">
      <c r="A388" s="997">
        <v>29</v>
      </c>
      <c r="B388" s="998" t="s">
        <v>700</v>
      </c>
      <c r="C388" s="983"/>
      <c r="D388" s="998" t="s">
        <v>11</v>
      </c>
      <c r="E388" s="983" t="s">
        <v>437</v>
      </c>
      <c r="F388" s="998"/>
      <c r="G388" s="998">
        <v>0</v>
      </c>
      <c r="H388" s="998">
        <v>0</v>
      </c>
      <c r="I388" s="983"/>
      <c r="J388" s="998"/>
      <c r="K388" s="998">
        <v>0</v>
      </c>
      <c r="L388" s="998">
        <v>0</v>
      </c>
      <c r="M388" s="983"/>
      <c r="N388" s="998">
        <v>0</v>
      </c>
      <c r="O388" s="999"/>
    </row>
    <row r="389" spans="1:15">
      <c r="A389" s="1577" t="s">
        <v>677</v>
      </c>
      <c r="B389" s="1577"/>
      <c r="C389" s="983"/>
      <c r="D389" s="1000"/>
      <c r="E389" s="983" t="s">
        <v>437</v>
      </c>
      <c r="F389" s="1000">
        <v>6709375952</v>
      </c>
      <c r="G389" s="1000">
        <v>0</v>
      </c>
      <c r="H389" s="1000">
        <v>6709375952</v>
      </c>
      <c r="I389" s="983"/>
      <c r="J389" s="1000">
        <v>6809619321</v>
      </c>
      <c r="K389" s="1000">
        <v>-101736011</v>
      </c>
      <c r="L389" s="1000">
        <v>6707883310</v>
      </c>
      <c r="M389" s="983"/>
      <c r="N389" s="1000">
        <v>1492642</v>
      </c>
      <c r="O389" s="1001"/>
    </row>
    <row r="390" spans="1:15">
      <c r="A390" s="994">
        <v>30</v>
      </c>
      <c r="B390" s="995" t="s">
        <v>223</v>
      </c>
      <c r="C390" s="983"/>
      <c r="D390" s="995" t="s">
        <v>269</v>
      </c>
      <c r="E390" s="983" t="s">
        <v>437</v>
      </c>
      <c r="F390" s="995">
        <v>5615479436</v>
      </c>
      <c r="G390" s="995">
        <v>0</v>
      </c>
      <c r="H390" s="995">
        <v>5615479436</v>
      </c>
      <c r="I390" s="983"/>
      <c r="J390" s="995">
        <v>5615479436</v>
      </c>
      <c r="K390" s="995">
        <v>0</v>
      </c>
      <c r="L390" s="995">
        <v>5615479436</v>
      </c>
      <c r="M390" s="983"/>
      <c r="N390" s="995">
        <v>0</v>
      </c>
      <c r="O390" s="996"/>
    </row>
    <row r="391" spans="1:15">
      <c r="A391" s="997">
        <v>31</v>
      </c>
      <c r="B391" s="998" t="s">
        <v>235</v>
      </c>
      <c r="C391" s="983"/>
      <c r="D391" s="998" t="s">
        <v>269</v>
      </c>
      <c r="E391" s="983" t="s">
        <v>437</v>
      </c>
      <c r="F391" s="998"/>
      <c r="G391" s="998">
        <v>0</v>
      </c>
      <c r="H391" s="998">
        <v>0</v>
      </c>
      <c r="I391" s="983"/>
      <c r="J391" s="998"/>
      <c r="K391" s="998">
        <v>0</v>
      </c>
      <c r="L391" s="998">
        <v>0</v>
      </c>
      <c r="M391" s="983"/>
      <c r="N391" s="998">
        <v>0</v>
      </c>
      <c r="O391" s="999"/>
    </row>
    <row r="392" spans="1:15">
      <c r="A392" s="994">
        <v>32</v>
      </c>
      <c r="B392" s="995" t="s">
        <v>232</v>
      </c>
      <c r="C392" s="983"/>
      <c r="D392" s="995" t="s">
        <v>269</v>
      </c>
      <c r="E392" s="983" t="s">
        <v>437</v>
      </c>
      <c r="F392" s="995">
        <v>6000000</v>
      </c>
      <c r="G392" s="995">
        <v>0</v>
      </c>
      <c r="H392" s="995">
        <v>6000000</v>
      </c>
      <c r="I392" s="983"/>
      <c r="J392" s="995">
        <v>6000000</v>
      </c>
      <c r="K392" s="995">
        <v>0</v>
      </c>
      <c r="L392" s="995">
        <v>6000000</v>
      </c>
      <c r="M392" s="983"/>
      <c r="N392" s="995">
        <v>0</v>
      </c>
      <c r="O392" s="996"/>
    </row>
    <row r="393" spans="1:15">
      <c r="A393" s="997">
        <v>33</v>
      </c>
      <c r="B393" s="998" t="s">
        <v>237</v>
      </c>
      <c r="C393" s="983"/>
      <c r="D393" s="998" t="s">
        <v>269</v>
      </c>
      <c r="E393" s="983" t="s">
        <v>437</v>
      </c>
      <c r="F393" s="998"/>
      <c r="G393" s="998">
        <v>0</v>
      </c>
      <c r="H393" s="998">
        <v>0</v>
      </c>
      <c r="I393" s="983"/>
      <c r="J393" s="998"/>
      <c r="K393" s="998">
        <v>0</v>
      </c>
      <c r="L393" s="998">
        <v>0</v>
      </c>
      <c r="M393" s="983"/>
      <c r="N393" s="998">
        <v>0</v>
      </c>
      <c r="O393" s="999"/>
    </row>
    <row r="394" spans="1:15">
      <c r="A394" s="994">
        <v>34</v>
      </c>
      <c r="B394" s="995" t="s">
        <v>234</v>
      </c>
      <c r="C394" s="983"/>
      <c r="D394" s="995" t="s">
        <v>269</v>
      </c>
      <c r="E394" s="983" t="s">
        <v>437</v>
      </c>
      <c r="F394" s="995"/>
      <c r="G394" s="995">
        <v>0</v>
      </c>
      <c r="H394" s="995">
        <v>0</v>
      </c>
      <c r="I394" s="983"/>
      <c r="J394" s="995"/>
      <c r="K394" s="995">
        <v>0</v>
      </c>
      <c r="L394" s="995">
        <v>0</v>
      </c>
      <c r="M394" s="983"/>
      <c r="N394" s="995">
        <v>0</v>
      </c>
      <c r="O394" s="996"/>
    </row>
    <row r="395" spans="1:15">
      <c r="A395" s="997">
        <v>35</v>
      </c>
      <c r="B395" s="998" t="s">
        <v>224</v>
      </c>
      <c r="C395" s="983"/>
      <c r="D395" s="998" t="s">
        <v>269</v>
      </c>
      <c r="E395" s="983" t="s">
        <v>437</v>
      </c>
      <c r="F395" s="998">
        <v>474049848</v>
      </c>
      <c r="G395" s="998">
        <v>0</v>
      </c>
      <c r="H395" s="998">
        <v>474049848</v>
      </c>
      <c r="I395" s="983"/>
      <c r="J395" s="998">
        <v>472894848</v>
      </c>
      <c r="K395" s="998">
        <v>0</v>
      </c>
      <c r="L395" s="998">
        <v>472894848</v>
      </c>
      <c r="M395" s="983"/>
      <c r="N395" s="998">
        <v>1155000</v>
      </c>
      <c r="O395" s="999" t="s">
        <v>4251</v>
      </c>
    </row>
    <row r="396" spans="1:15">
      <c r="A396" s="994">
        <v>36</v>
      </c>
      <c r="B396" s="995" t="s">
        <v>227</v>
      </c>
      <c r="C396" s="983"/>
      <c r="D396" s="995" t="s">
        <v>269</v>
      </c>
      <c r="E396" s="983" t="s">
        <v>437</v>
      </c>
      <c r="F396" s="995">
        <v>135641799</v>
      </c>
      <c r="G396" s="995">
        <v>0</v>
      </c>
      <c r="H396" s="995">
        <v>135641799</v>
      </c>
      <c r="I396" s="983"/>
      <c r="J396" s="995">
        <v>237377810</v>
      </c>
      <c r="K396" s="995">
        <v>-101736011</v>
      </c>
      <c r="L396" s="995">
        <v>135641799</v>
      </c>
      <c r="M396" s="983"/>
      <c r="N396" s="995">
        <v>0</v>
      </c>
      <c r="O396" s="996"/>
    </row>
    <row r="397" spans="1:15">
      <c r="A397" s="997">
        <v>37</v>
      </c>
      <c r="B397" s="998" t="s">
        <v>226</v>
      </c>
      <c r="C397" s="983"/>
      <c r="D397" s="998" t="s">
        <v>254</v>
      </c>
      <c r="E397" s="983" t="s">
        <v>437</v>
      </c>
      <c r="F397" s="998">
        <v>472299970</v>
      </c>
      <c r="G397" s="998">
        <v>0</v>
      </c>
      <c r="H397" s="998">
        <v>472299970</v>
      </c>
      <c r="I397" s="983"/>
      <c r="J397" s="998">
        <v>472262470</v>
      </c>
      <c r="K397" s="998">
        <v>0</v>
      </c>
      <c r="L397" s="998">
        <v>472262470</v>
      </c>
      <c r="M397" s="983"/>
      <c r="N397" s="998">
        <v>37500</v>
      </c>
      <c r="O397" s="999" t="s">
        <v>4251</v>
      </c>
    </row>
    <row r="398" spans="1:15">
      <c r="A398" s="994">
        <v>38</v>
      </c>
      <c r="B398" s="995" t="s">
        <v>236</v>
      </c>
      <c r="C398" s="983"/>
      <c r="D398" s="995" t="s">
        <v>254</v>
      </c>
      <c r="E398" s="983" t="s">
        <v>437</v>
      </c>
      <c r="F398" s="995"/>
      <c r="G398" s="995">
        <v>0</v>
      </c>
      <c r="H398" s="995">
        <v>0</v>
      </c>
      <c r="I398" s="983"/>
      <c r="J398" s="995">
        <v>37500</v>
      </c>
      <c r="K398" s="995">
        <v>0</v>
      </c>
      <c r="L398" s="995">
        <v>37500</v>
      </c>
      <c r="M398" s="983"/>
      <c r="N398" s="995">
        <v>-37500</v>
      </c>
      <c r="O398" s="996" t="s">
        <v>4251</v>
      </c>
    </row>
    <row r="399" spans="1:15">
      <c r="A399" s="997">
        <v>39</v>
      </c>
      <c r="B399" s="998" t="s">
        <v>230</v>
      </c>
      <c r="C399" s="983"/>
      <c r="D399" s="998" t="s">
        <v>254</v>
      </c>
      <c r="E399" s="983" t="s">
        <v>437</v>
      </c>
      <c r="F399" s="998"/>
      <c r="G399" s="998">
        <v>0</v>
      </c>
      <c r="H399" s="998">
        <v>0</v>
      </c>
      <c r="I399" s="983"/>
      <c r="J399" s="998"/>
      <c r="K399" s="998">
        <v>0</v>
      </c>
      <c r="L399" s="998">
        <v>0</v>
      </c>
      <c r="M399" s="983"/>
      <c r="N399" s="998">
        <v>0</v>
      </c>
      <c r="O399" s="999"/>
    </row>
    <row r="400" spans="1:15">
      <c r="A400" s="994">
        <v>40</v>
      </c>
      <c r="B400" s="995" t="s">
        <v>225</v>
      </c>
      <c r="C400" s="983"/>
      <c r="D400" s="995" t="s">
        <v>254</v>
      </c>
      <c r="E400" s="983" t="s">
        <v>437</v>
      </c>
      <c r="F400" s="995"/>
      <c r="G400" s="995">
        <v>0</v>
      </c>
      <c r="H400" s="995">
        <v>0</v>
      </c>
      <c r="I400" s="983"/>
      <c r="J400" s="995"/>
      <c r="K400" s="995">
        <v>0</v>
      </c>
      <c r="L400" s="995">
        <v>0</v>
      </c>
      <c r="M400" s="983"/>
      <c r="N400" s="995">
        <v>0</v>
      </c>
      <c r="O400" s="996"/>
    </row>
    <row r="401" spans="1:15">
      <c r="A401" s="997">
        <v>41</v>
      </c>
      <c r="B401" s="998" t="s">
        <v>701</v>
      </c>
      <c r="C401" s="983"/>
      <c r="D401" s="998" t="s">
        <v>263</v>
      </c>
      <c r="E401" s="983" t="s">
        <v>437</v>
      </c>
      <c r="F401" s="998"/>
      <c r="G401" s="998">
        <v>0</v>
      </c>
      <c r="H401" s="998">
        <v>0</v>
      </c>
      <c r="I401" s="983"/>
      <c r="J401" s="998"/>
      <c r="K401" s="998">
        <v>0</v>
      </c>
      <c r="L401" s="998">
        <v>0</v>
      </c>
      <c r="M401" s="983"/>
      <c r="N401" s="998">
        <v>0</v>
      </c>
      <c r="O401" s="999"/>
    </row>
    <row r="402" spans="1:15">
      <c r="A402" s="994">
        <v>42</v>
      </c>
      <c r="B402" s="995" t="s">
        <v>233</v>
      </c>
      <c r="C402" s="983"/>
      <c r="D402" s="995" t="s">
        <v>269</v>
      </c>
      <c r="E402" s="983" t="s">
        <v>437</v>
      </c>
      <c r="F402" s="995">
        <v>603143</v>
      </c>
      <c r="G402" s="995">
        <v>0</v>
      </c>
      <c r="H402" s="995">
        <v>603143</v>
      </c>
      <c r="I402" s="983"/>
      <c r="J402" s="995">
        <v>561624</v>
      </c>
      <c r="K402" s="995">
        <v>0</v>
      </c>
      <c r="L402" s="995">
        <v>561624</v>
      </c>
      <c r="M402" s="983"/>
      <c r="N402" s="995">
        <v>41519</v>
      </c>
      <c r="O402" s="996" t="s">
        <v>4251</v>
      </c>
    </row>
    <row r="403" spans="1:15">
      <c r="A403" s="997">
        <v>43</v>
      </c>
      <c r="B403" s="998" t="s">
        <v>231</v>
      </c>
      <c r="C403" s="983"/>
      <c r="D403" s="998" t="s">
        <v>269</v>
      </c>
      <c r="E403" s="983" t="s">
        <v>437</v>
      </c>
      <c r="F403" s="998">
        <v>904709</v>
      </c>
      <c r="G403" s="998">
        <v>0</v>
      </c>
      <c r="H403" s="998">
        <v>904709</v>
      </c>
      <c r="I403" s="983"/>
      <c r="J403" s="998">
        <v>866754</v>
      </c>
      <c r="K403" s="998">
        <v>0</v>
      </c>
      <c r="L403" s="998">
        <v>866754</v>
      </c>
      <c r="M403" s="983"/>
      <c r="N403" s="998">
        <v>37955</v>
      </c>
      <c r="O403" s="999" t="s">
        <v>4251</v>
      </c>
    </row>
    <row r="404" spans="1:15">
      <c r="A404" s="994">
        <v>44</v>
      </c>
      <c r="B404" s="995" t="s">
        <v>702</v>
      </c>
      <c r="C404" s="983"/>
      <c r="D404" s="995" t="s">
        <v>269</v>
      </c>
      <c r="E404" s="983" t="s">
        <v>437</v>
      </c>
      <c r="F404" s="995"/>
      <c r="G404" s="995">
        <v>0</v>
      </c>
      <c r="H404" s="995">
        <v>0</v>
      </c>
      <c r="I404" s="983"/>
      <c r="J404" s="995"/>
      <c r="K404" s="995">
        <v>0</v>
      </c>
      <c r="L404" s="995">
        <v>0</v>
      </c>
      <c r="M404" s="983"/>
      <c r="N404" s="995">
        <v>0</v>
      </c>
      <c r="O404" s="996"/>
    </row>
    <row r="405" spans="1:15">
      <c r="A405" s="997">
        <v>45</v>
      </c>
      <c r="B405" s="998" t="s">
        <v>229</v>
      </c>
      <c r="C405" s="983"/>
      <c r="D405" s="998" t="s">
        <v>269</v>
      </c>
      <c r="E405" s="983" t="s">
        <v>437</v>
      </c>
      <c r="F405" s="998"/>
      <c r="G405" s="998">
        <v>0</v>
      </c>
      <c r="H405" s="998">
        <v>0</v>
      </c>
      <c r="I405" s="983"/>
      <c r="J405" s="998"/>
      <c r="K405" s="998">
        <v>0</v>
      </c>
      <c r="L405" s="998">
        <v>0</v>
      </c>
      <c r="M405" s="983"/>
      <c r="N405" s="998">
        <v>0</v>
      </c>
      <c r="O405" s="999"/>
    </row>
    <row r="406" spans="1:15">
      <c r="A406" s="994">
        <v>46</v>
      </c>
      <c r="B406" s="995" t="s">
        <v>703</v>
      </c>
      <c r="C406" s="983"/>
      <c r="D406" s="995" t="s">
        <v>253</v>
      </c>
      <c r="E406" s="983" t="s">
        <v>437</v>
      </c>
      <c r="F406" s="995"/>
      <c r="G406" s="995">
        <v>0</v>
      </c>
      <c r="H406" s="995">
        <v>0</v>
      </c>
      <c r="I406" s="983"/>
      <c r="J406" s="995"/>
      <c r="K406" s="995">
        <v>0</v>
      </c>
      <c r="L406" s="995">
        <v>0</v>
      </c>
      <c r="M406" s="983"/>
      <c r="N406" s="995">
        <v>0</v>
      </c>
      <c r="O406" s="996"/>
    </row>
    <row r="407" spans="1:15">
      <c r="A407" s="997">
        <v>47</v>
      </c>
      <c r="B407" s="998" t="s">
        <v>282</v>
      </c>
      <c r="C407" s="983"/>
      <c r="D407" s="998" t="s">
        <v>274</v>
      </c>
      <c r="E407" s="983" t="s">
        <v>437</v>
      </c>
      <c r="F407" s="998">
        <v>4397047</v>
      </c>
      <c r="G407" s="998">
        <v>0</v>
      </c>
      <c r="H407" s="998">
        <v>4397047</v>
      </c>
      <c r="I407" s="983"/>
      <c r="J407" s="998">
        <v>4138879</v>
      </c>
      <c r="K407" s="998">
        <v>0</v>
      </c>
      <c r="L407" s="998">
        <v>4138879</v>
      </c>
      <c r="M407" s="983"/>
      <c r="N407" s="998">
        <v>258168</v>
      </c>
      <c r="O407" s="999" t="s">
        <v>4251</v>
      </c>
    </row>
    <row r="408" spans="1:15">
      <c r="A408" s="994">
        <v>48</v>
      </c>
      <c r="B408" s="995" t="s">
        <v>299</v>
      </c>
      <c r="C408" s="983"/>
      <c r="D408" s="995" t="s">
        <v>275</v>
      </c>
      <c r="E408" s="983" t="s">
        <v>437</v>
      </c>
      <c r="F408" s="995"/>
      <c r="G408" s="995">
        <v>0</v>
      </c>
      <c r="H408" s="995">
        <v>0</v>
      </c>
      <c r="I408" s="983"/>
      <c r="J408" s="995"/>
      <c r="K408" s="995">
        <v>0</v>
      </c>
      <c r="L408" s="995">
        <v>0</v>
      </c>
      <c r="M408" s="983"/>
      <c r="N408" s="995">
        <v>0</v>
      </c>
      <c r="O408" s="996"/>
    </row>
    <row r="409" spans="1:15">
      <c r="A409" s="997">
        <v>49</v>
      </c>
      <c r="B409" s="998" t="s">
        <v>704</v>
      </c>
      <c r="C409" s="983"/>
      <c r="D409" s="998" t="s">
        <v>276</v>
      </c>
      <c r="E409" s="983" t="s">
        <v>437</v>
      </c>
      <c r="F409" s="998"/>
      <c r="G409" s="998">
        <v>0</v>
      </c>
      <c r="H409" s="998">
        <v>0</v>
      </c>
      <c r="I409" s="983"/>
      <c r="J409" s="998"/>
      <c r="K409" s="998">
        <v>0</v>
      </c>
      <c r="L409" s="998">
        <v>0</v>
      </c>
      <c r="M409" s="983"/>
      <c r="N409" s="998">
        <v>0</v>
      </c>
      <c r="O409" s="999"/>
    </row>
    <row r="410" spans="1:15">
      <c r="A410" s="994">
        <v>50</v>
      </c>
      <c r="B410" s="995" t="s">
        <v>705</v>
      </c>
      <c r="C410" s="983"/>
      <c r="D410" s="995" t="s">
        <v>678</v>
      </c>
      <c r="E410" s="983" t="s">
        <v>437</v>
      </c>
      <c r="F410" s="995"/>
      <c r="G410" s="995">
        <v>0</v>
      </c>
      <c r="H410" s="995">
        <v>0</v>
      </c>
      <c r="I410" s="983"/>
      <c r="J410" s="995"/>
      <c r="K410" s="995">
        <v>0</v>
      </c>
      <c r="L410" s="995">
        <v>0</v>
      </c>
      <c r="M410" s="983"/>
      <c r="N410" s="995">
        <v>0</v>
      </c>
      <c r="O410" s="996"/>
    </row>
    <row r="411" spans="1:15" ht="12" thickBot="1">
      <c r="A411" s="989"/>
      <c r="B411" s="989" t="s">
        <v>679</v>
      </c>
      <c r="C411" s="983"/>
      <c r="D411" s="1002"/>
      <c r="E411" s="983" t="s">
        <v>437</v>
      </c>
      <c r="F411" s="1002">
        <v>6821414173</v>
      </c>
      <c r="G411" s="1002">
        <v>0</v>
      </c>
      <c r="H411" s="1002">
        <v>6821414173</v>
      </c>
      <c r="I411" s="983"/>
      <c r="J411" s="1002">
        <v>6921657542</v>
      </c>
      <c r="K411" s="1002">
        <v>-101736011</v>
      </c>
      <c r="L411" s="1002">
        <v>6819921531</v>
      </c>
      <c r="M411" s="983"/>
      <c r="N411" s="1002">
        <v>1492642</v>
      </c>
      <c r="O411" s="989"/>
    </row>
    <row r="412" spans="1:15" ht="12" thickTop="1">
      <c r="A412" s="1577" t="s">
        <v>300</v>
      </c>
      <c r="B412" s="1577"/>
      <c r="C412" s="983"/>
      <c r="D412" s="1000"/>
      <c r="E412" s="983" t="s">
        <v>437</v>
      </c>
      <c r="F412" s="1000">
        <v>40030690</v>
      </c>
      <c r="G412" s="1000">
        <v>0</v>
      </c>
      <c r="H412" s="1000">
        <v>40030690</v>
      </c>
      <c r="I412" s="983"/>
      <c r="J412" s="1000">
        <v>0</v>
      </c>
      <c r="K412" s="1000">
        <v>0</v>
      </c>
      <c r="L412" s="1000">
        <v>0</v>
      </c>
      <c r="M412" s="983"/>
      <c r="N412" s="1000">
        <v>40030690</v>
      </c>
      <c r="O412" s="1001"/>
    </row>
    <row r="413" spans="1:15">
      <c r="A413" s="994">
        <v>51</v>
      </c>
      <c r="B413" s="995" t="s">
        <v>725</v>
      </c>
      <c r="C413" s="983"/>
      <c r="D413" s="995" t="s">
        <v>31</v>
      </c>
      <c r="E413" s="983" t="s">
        <v>437</v>
      </c>
      <c r="F413" s="995">
        <v>40030690</v>
      </c>
      <c r="G413" s="995">
        <v>0</v>
      </c>
      <c r="H413" s="995">
        <v>40030690</v>
      </c>
      <c r="I413" s="983"/>
      <c r="J413" s="995"/>
      <c r="K413" s="995">
        <v>0</v>
      </c>
      <c r="L413" s="995">
        <v>0</v>
      </c>
      <c r="M413" s="983"/>
      <c r="N413" s="995">
        <v>40030690</v>
      </c>
      <c r="O413" s="996"/>
    </row>
    <row r="414" spans="1:15">
      <c r="A414" s="997">
        <v>52</v>
      </c>
      <c r="B414" s="998" t="s">
        <v>726</v>
      </c>
      <c r="C414" s="983"/>
      <c r="D414" s="998" t="s">
        <v>31</v>
      </c>
      <c r="E414" s="983" t="s">
        <v>437</v>
      </c>
      <c r="F414" s="998"/>
      <c r="G414" s="998">
        <v>0</v>
      </c>
      <c r="H414" s="998">
        <v>0</v>
      </c>
      <c r="I414" s="983"/>
      <c r="J414" s="998"/>
      <c r="K414" s="998">
        <v>0</v>
      </c>
      <c r="L414" s="998">
        <v>0</v>
      </c>
      <c r="M414" s="983"/>
      <c r="N414" s="998">
        <v>0</v>
      </c>
      <c r="O414" s="999"/>
    </row>
    <row r="415" spans="1:15">
      <c r="A415" s="994">
        <v>53</v>
      </c>
      <c r="B415" s="995" t="s">
        <v>727</v>
      </c>
      <c r="C415" s="983"/>
      <c r="D415" s="995" t="s">
        <v>31</v>
      </c>
      <c r="E415" s="983" t="s">
        <v>437</v>
      </c>
      <c r="F415" s="995"/>
      <c r="G415" s="995">
        <v>0</v>
      </c>
      <c r="H415" s="995">
        <v>0</v>
      </c>
      <c r="I415" s="983"/>
      <c r="J415" s="995"/>
      <c r="K415" s="995">
        <v>0</v>
      </c>
      <c r="L415" s="995">
        <v>0</v>
      </c>
      <c r="M415" s="983"/>
      <c r="N415" s="995">
        <v>0</v>
      </c>
      <c r="O415" s="996"/>
    </row>
    <row r="416" spans="1:15">
      <c r="A416" s="997">
        <v>54</v>
      </c>
      <c r="B416" s="998" t="s">
        <v>513</v>
      </c>
      <c r="C416" s="983"/>
      <c r="D416" s="998" t="s">
        <v>31</v>
      </c>
      <c r="E416" s="983" t="s">
        <v>437</v>
      </c>
      <c r="F416" s="998"/>
      <c r="G416" s="998">
        <v>0</v>
      </c>
      <c r="H416" s="998">
        <v>0</v>
      </c>
      <c r="I416" s="983"/>
      <c r="J416" s="998"/>
      <c r="K416" s="998">
        <v>0</v>
      </c>
      <c r="L416" s="998">
        <v>0</v>
      </c>
      <c r="M416" s="983"/>
      <c r="N416" s="998">
        <v>0</v>
      </c>
      <c r="O416" s="999"/>
    </row>
    <row r="417" spans="1:15">
      <c r="A417" s="1577" t="s">
        <v>301</v>
      </c>
      <c r="B417" s="1577"/>
      <c r="C417" s="983"/>
      <c r="D417" s="1000"/>
      <c r="E417" s="983" t="s">
        <v>437</v>
      </c>
      <c r="F417" s="1000">
        <v>2053823142.9060137</v>
      </c>
      <c r="G417" s="1000">
        <v>0</v>
      </c>
      <c r="H417" s="1000">
        <v>0</v>
      </c>
      <c r="I417" s="983"/>
      <c r="J417" s="1000">
        <v>0</v>
      </c>
      <c r="K417" s="1000">
        <v>0</v>
      </c>
      <c r="L417" s="1000">
        <v>0</v>
      </c>
      <c r="M417" s="983"/>
      <c r="N417" s="1000">
        <v>0</v>
      </c>
      <c r="O417" s="1001"/>
    </row>
    <row r="418" spans="1:15">
      <c r="A418" s="994">
        <v>55</v>
      </c>
      <c r="B418" s="995" t="s">
        <v>956</v>
      </c>
      <c r="C418" s="983"/>
      <c r="D418" s="995" t="s">
        <v>953</v>
      </c>
      <c r="E418" s="983" t="s">
        <v>437</v>
      </c>
      <c r="F418" s="995"/>
      <c r="G418" s="995">
        <v>0</v>
      </c>
      <c r="H418" s="995">
        <v>0</v>
      </c>
      <c r="I418" s="983"/>
      <c r="J418" s="995"/>
      <c r="K418" s="995">
        <v>0</v>
      </c>
      <c r="L418" s="995">
        <v>0</v>
      </c>
      <c r="M418" s="983"/>
      <c r="N418" s="995">
        <v>0</v>
      </c>
      <c r="O418" s="996"/>
    </row>
    <row r="419" spans="1:15">
      <c r="A419" s="997">
        <v>56</v>
      </c>
      <c r="B419" s="998" t="s">
        <v>957</v>
      </c>
      <c r="C419" s="983"/>
      <c r="D419" s="998" t="s">
        <v>958</v>
      </c>
      <c r="E419" s="983" t="s">
        <v>437</v>
      </c>
      <c r="F419" s="998"/>
      <c r="G419" s="998">
        <v>0</v>
      </c>
      <c r="H419" s="998">
        <v>0</v>
      </c>
      <c r="I419" s="983"/>
      <c r="J419" s="998"/>
      <c r="K419" s="998">
        <v>0</v>
      </c>
      <c r="L419" s="998">
        <v>0</v>
      </c>
      <c r="M419" s="983"/>
      <c r="N419" s="998">
        <v>0</v>
      </c>
      <c r="O419" s="999"/>
    </row>
    <row r="420" spans="1:15">
      <c r="A420" s="994">
        <v>57</v>
      </c>
      <c r="B420" s="995" t="s">
        <v>959</v>
      </c>
      <c r="C420" s="983"/>
      <c r="D420" s="995" t="s">
        <v>953</v>
      </c>
      <c r="E420" s="983" t="s">
        <v>437</v>
      </c>
      <c r="F420" s="995"/>
      <c r="G420" s="995">
        <v>0</v>
      </c>
      <c r="H420" s="995">
        <v>0</v>
      </c>
      <c r="I420" s="983"/>
      <c r="J420" s="995"/>
      <c r="K420" s="995">
        <v>0</v>
      </c>
      <c r="L420" s="995">
        <v>0</v>
      </c>
      <c r="M420" s="983"/>
      <c r="N420" s="995">
        <v>0</v>
      </c>
      <c r="O420" s="996"/>
    </row>
    <row r="421" spans="1:15">
      <c r="A421" s="997">
        <v>58</v>
      </c>
      <c r="B421" s="998" t="s">
        <v>960</v>
      </c>
      <c r="C421" s="983"/>
      <c r="D421" s="998" t="s">
        <v>953</v>
      </c>
      <c r="E421" s="983" t="s">
        <v>437</v>
      </c>
      <c r="F421" s="998"/>
      <c r="G421" s="998">
        <v>0</v>
      </c>
      <c r="H421" s="998">
        <v>0</v>
      </c>
      <c r="I421" s="983"/>
      <c r="J421" s="998"/>
      <c r="K421" s="998">
        <v>0</v>
      </c>
      <c r="L421" s="998">
        <v>0</v>
      </c>
      <c r="M421" s="983"/>
      <c r="N421" s="998">
        <v>0</v>
      </c>
      <c r="O421" s="999"/>
    </row>
    <row r="422" spans="1:15">
      <c r="A422" s="994">
        <v>59</v>
      </c>
      <c r="B422" s="995" t="s">
        <v>961</v>
      </c>
      <c r="C422" s="983"/>
      <c r="D422" s="995" t="s">
        <v>953</v>
      </c>
      <c r="E422" s="983"/>
      <c r="F422" s="995"/>
      <c r="G422" s="995">
        <v>0</v>
      </c>
      <c r="H422" s="995">
        <v>0</v>
      </c>
      <c r="I422" s="983"/>
      <c r="J422" s="995"/>
      <c r="K422" s="995">
        <v>0</v>
      </c>
      <c r="L422" s="995">
        <v>0</v>
      </c>
      <c r="M422" s="983"/>
      <c r="N422" s="995">
        <v>0</v>
      </c>
      <c r="O422" s="996"/>
    </row>
    <row r="423" spans="1:15">
      <c r="A423" s="997">
        <v>60</v>
      </c>
      <c r="B423" s="998" t="s">
        <v>962</v>
      </c>
      <c r="C423" s="983"/>
      <c r="D423" s="998" t="s">
        <v>953</v>
      </c>
      <c r="E423" s="983"/>
      <c r="F423" s="998"/>
      <c r="G423" s="998">
        <v>0</v>
      </c>
      <c r="H423" s="998">
        <v>0</v>
      </c>
      <c r="I423" s="983"/>
      <c r="J423" s="998"/>
      <c r="K423" s="998">
        <v>0</v>
      </c>
      <c r="L423" s="998">
        <v>0</v>
      </c>
      <c r="M423" s="983"/>
      <c r="N423" s="998">
        <v>0</v>
      </c>
      <c r="O423" s="999"/>
    </row>
    <row r="424" spans="1:15">
      <c r="A424" s="994">
        <v>61</v>
      </c>
      <c r="B424" s="995" t="s">
        <v>963</v>
      </c>
      <c r="C424" s="983"/>
      <c r="D424" s="995" t="s">
        <v>953</v>
      </c>
      <c r="E424" s="983"/>
      <c r="F424" s="995"/>
      <c r="G424" s="995">
        <v>0</v>
      </c>
      <c r="H424" s="995">
        <v>0</v>
      </c>
      <c r="I424" s="983"/>
      <c r="J424" s="995"/>
      <c r="K424" s="995">
        <v>0</v>
      </c>
      <c r="L424" s="995">
        <v>0</v>
      </c>
      <c r="M424" s="983"/>
      <c r="N424" s="995">
        <v>0</v>
      </c>
      <c r="O424" s="996"/>
    </row>
    <row r="425" spans="1:15">
      <c r="A425" s="997">
        <v>62</v>
      </c>
      <c r="B425" s="998" t="s">
        <v>964</v>
      </c>
      <c r="C425" s="983"/>
      <c r="D425" s="998" t="s">
        <v>953</v>
      </c>
      <c r="E425" s="983"/>
      <c r="F425" s="998"/>
      <c r="G425" s="998">
        <v>0</v>
      </c>
      <c r="H425" s="998">
        <v>0</v>
      </c>
      <c r="I425" s="983"/>
      <c r="J425" s="998"/>
      <c r="K425" s="998">
        <v>0</v>
      </c>
      <c r="L425" s="998">
        <v>0</v>
      </c>
      <c r="M425" s="983"/>
      <c r="N425" s="998">
        <v>0</v>
      </c>
      <c r="O425" s="999"/>
    </row>
    <row r="426" spans="1:15">
      <c r="A426" s="994">
        <v>63</v>
      </c>
      <c r="B426" s="995" t="s">
        <v>965</v>
      </c>
      <c r="C426" s="983"/>
      <c r="D426" s="995" t="s">
        <v>953</v>
      </c>
      <c r="E426" s="983"/>
      <c r="F426" s="995"/>
      <c r="G426" s="995">
        <v>0</v>
      </c>
      <c r="H426" s="995">
        <v>0</v>
      </c>
      <c r="I426" s="983"/>
      <c r="J426" s="995"/>
      <c r="K426" s="995">
        <v>0</v>
      </c>
      <c r="L426" s="995">
        <v>0</v>
      </c>
      <c r="M426" s="983"/>
      <c r="N426" s="995">
        <v>0</v>
      </c>
      <c r="O426" s="996"/>
    </row>
    <row r="427" spans="1:15">
      <c r="A427" s="997">
        <v>64</v>
      </c>
      <c r="B427" s="998" t="s">
        <v>1372</v>
      </c>
      <c r="C427" s="983"/>
      <c r="D427" s="998"/>
      <c r="E427" s="983"/>
      <c r="F427" s="998"/>
      <c r="G427" s="998">
        <v>0</v>
      </c>
      <c r="H427" s="998">
        <v>0</v>
      </c>
      <c r="I427" s="983"/>
      <c r="J427" s="998"/>
      <c r="K427" s="998">
        <v>0</v>
      </c>
      <c r="L427" s="998">
        <v>0</v>
      </c>
      <c r="M427" s="983"/>
      <c r="N427" s="998">
        <v>0</v>
      </c>
      <c r="O427" s="999"/>
    </row>
    <row r="428" spans="1:15">
      <c r="A428" s="994">
        <v>65</v>
      </c>
      <c r="B428" s="995" t="s">
        <v>966</v>
      </c>
      <c r="C428" s="983"/>
      <c r="D428" s="995"/>
      <c r="E428" s="983" t="s">
        <v>437</v>
      </c>
      <c r="F428" s="995">
        <v>2053823142.9060137</v>
      </c>
      <c r="G428" s="995"/>
      <c r="H428" s="995"/>
      <c r="I428" s="983"/>
      <c r="J428" s="995"/>
      <c r="K428" s="995"/>
      <c r="L428" s="995"/>
      <c r="M428" s="983"/>
      <c r="N428" s="995"/>
      <c r="O428" s="996"/>
    </row>
    <row r="429" spans="1:15">
      <c r="A429" s="1577" t="s">
        <v>992</v>
      </c>
      <c r="B429" s="1577"/>
      <c r="C429" s="983"/>
      <c r="D429" s="1000"/>
      <c r="E429" s="983" t="s">
        <v>437</v>
      </c>
      <c r="F429" s="1000">
        <v>0</v>
      </c>
      <c r="G429" s="1000">
        <v>0</v>
      </c>
      <c r="H429" s="1000">
        <v>0</v>
      </c>
      <c r="I429" s="983"/>
      <c r="J429" s="1000">
        <v>0</v>
      </c>
      <c r="K429" s="1000">
        <v>0</v>
      </c>
      <c r="L429" s="1000">
        <v>0</v>
      </c>
      <c r="M429" s="983"/>
      <c r="N429" s="1000">
        <v>0</v>
      </c>
      <c r="O429" s="1001"/>
    </row>
    <row r="430" spans="1:15">
      <c r="A430" s="994">
        <v>66</v>
      </c>
      <c r="B430" s="995" t="s">
        <v>729</v>
      </c>
      <c r="C430" s="983"/>
      <c r="D430" s="995" t="s">
        <v>680</v>
      </c>
      <c r="E430" s="983" t="s">
        <v>437</v>
      </c>
      <c r="F430" s="995"/>
      <c r="G430" s="995">
        <v>0</v>
      </c>
      <c r="H430" s="995">
        <v>0</v>
      </c>
      <c r="I430" s="983"/>
      <c r="J430" s="995"/>
      <c r="K430" s="995">
        <v>0</v>
      </c>
      <c r="L430" s="995">
        <v>0</v>
      </c>
      <c r="M430" s="983"/>
      <c r="N430" s="995">
        <v>0</v>
      </c>
      <c r="O430" s="996"/>
    </row>
    <row r="431" spans="1:15">
      <c r="A431" s="997">
        <v>67</v>
      </c>
      <c r="B431" s="998" t="s">
        <v>730</v>
      </c>
      <c r="C431" s="983"/>
      <c r="D431" s="998" t="s">
        <v>681</v>
      </c>
      <c r="E431" s="983" t="s">
        <v>437</v>
      </c>
      <c r="F431" s="998"/>
      <c r="G431" s="998">
        <v>0</v>
      </c>
      <c r="H431" s="998">
        <v>0</v>
      </c>
      <c r="I431" s="983"/>
      <c r="J431" s="998"/>
      <c r="K431" s="998">
        <v>0</v>
      </c>
      <c r="L431" s="998">
        <v>0</v>
      </c>
      <c r="M431" s="983"/>
      <c r="N431" s="998">
        <v>0</v>
      </c>
      <c r="O431" s="999"/>
    </row>
    <row r="432" spans="1:15">
      <c r="A432" s="994">
        <v>68</v>
      </c>
      <c r="B432" s="995" t="s">
        <v>731</v>
      </c>
      <c r="C432" s="983"/>
      <c r="D432" s="995" t="s">
        <v>967</v>
      </c>
      <c r="E432" s="983" t="s">
        <v>437</v>
      </c>
      <c r="F432" s="995"/>
      <c r="G432" s="995">
        <v>0</v>
      </c>
      <c r="H432" s="995">
        <v>0</v>
      </c>
      <c r="I432" s="983"/>
      <c r="J432" s="995"/>
      <c r="K432" s="995">
        <v>0</v>
      </c>
      <c r="L432" s="995">
        <v>0</v>
      </c>
      <c r="M432" s="983"/>
      <c r="N432" s="995">
        <v>0</v>
      </c>
      <c r="O432" s="996"/>
    </row>
    <row r="433" spans="1:15">
      <c r="A433" s="997">
        <v>69</v>
      </c>
      <c r="B433" s="998" t="s">
        <v>706</v>
      </c>
      <c r="C433" s="983"/>
      <c r="D433" s="998" t="s">
        <v>682</v>
      </c>
      <c r="E433" s="983" t="s">
        <v>437</v>
      </c>
      <c r="F433" s="998"/>
      <c r="G433" s="998">
        <v>0</v>
      </c>
      <c r="H433" s="998">
        <v>0</v>
      </c>
      <c r="I433" s="983"/>
      <c r="J433" s="998"/>
      <c r="K433" s="998">
        <v>0</v>
      </c>
      <c r="L433" s="998">
        <v>0</v>
      </c>
      <c r="M433" s="983"/>
      <c r="N433" s="998">
        <v>0</v>
      </c>
      <c r="O433" s="999"/>
    </row>
    <row r="437" spans="1:15" ht="22.5">
      <c r="A437" s="981"/>
      <c r="B437" s="982" t="s">
        <v>667</v>
      </c>
      <c r="C437" s="983"/>
      <c r="D437" s="983"/>
      <c r="E437" s="983"/>
      <c r="F437" s="984" t="s">
        <v>1378</v>
      </c>
      <c r="G437" s="984"/>
      <c r="H437" s="983"/>
      <c r="I437" s="983"/>
      <c r="J437" s="983"/>
      <c r="K437" s="982" t="s">
        <v>668</v>
      </c>
      <c r="L437" s="985">
        <v>2022</v>
      </c>
      <c r="M437" s="983"/>
      <c r="N437" s="986">
        <v>586.96199999999999</v>
      </c>
      <c r="O437" s="987"/>
    </row>
    <row r="438" spans="1:15">
      <c r="A438" s="981"/>
      <c r="B438" s="988"/>
      <c r="C438" s="983"/>
      <c r="D438" s="983"/>
      <c r="E438" s="983"/>
      <c r="F438" s="983"/>
      <c r="G438" s="983"/>
      <c r="H438" s="983"/>
      <c r="I438" s="983"/>
      <c r="J438" s="983"/>
      <c r="K438" s="983"/>
      <c r="L438" s="983"/>
      <c r="M438" s="983"/>
      <c r="N438" s="983"/>
      <c r="O438" s="987"/>
    </row>
    <row r="439" spans="1:15" ht="12.4" customHeight="1">
      <c r="A439" s="1578" t="s">
        <v>0</v>
      </c>
      <c r="B439" s="1580" t="s">
        <v>371</v>
      </c>
      <c r="C439" s="983"/>
      <c r="D439" s="1582" t="s">
        <v>669</v>
      </c>
      <c r="E439" s="983"/>
      <c r="F439" s="1584" t="s">
        <v>670</v>
      </c>
      <c r="G439" s="1584"/>
      <c r="H439" s="1584"/>
      <c r="I439" s="983"/>
      <c r="J439" s="1584" t="s">
        <v>671</v>
      </c>
      <c r="K439" s="1584"/>
      <c r="L439" s="1584"/>
      <c r="M439" s="983"/>
      <c r="N439" s="1574" t="s">
        <v>672</v>
      </c>
      <c r="O439" s="1574" t="s">
        <v>372</v>
      </c>
    </row>
    <row r="440" spans="1:15" ht="12" thickBot="1">
      <c r="A440" s="1579"/>
      <c r="B440" s="1581"/>
      <c r="C440" s="983"/>
      <c r="D440" s="1583"/>
      <c r="E440" s="983"/>
      <c r="F440" s="990" t="s">
        <v>673</v>
      </c>
      <c r="G440" s="991" t="s">
        <v>674</v>
      </c>
      <c r="H440" s="991" t="s">
        <v>675</v>
      </c>
      <c r="I440" s="983"/>
      <c r="J440" s="991" t="s">
        <v>673</v>
      </c>
      <c r="K440" s="991" t="s">
        <v>674</v>
      </c>
      <c r="L440" s="991" t="s">
        <v>675</v>
      </c>
      <c r="M440" s="983"/>
      <c r="N440" s="1575"/>
      <c r="O440" s="1575"/>
    </row>
    <row r="441" spans="1:15" ht="13.15" customHeight="1" thickTop="1">
      <c r="A441" s="1576" t="s">
        <v>445</v>
      </c>
      <c r="B441" s="1576"/>
      <c r="C441" s="983"/>
      <c r="D441" s="992"/>
      <c r="E441" s="983" t="s">
        <v>437</v>
      </c>
      <c r="F441" s="992">
        <v>0</v>
      </c>
      <c r="G441" s="992">
        <v>0</v>
      </c>
      <c r="H441" s="992">
        <v>0</v>
      </c>
      <c r="I441" s="983"/>
      <c r="J441" s="992">
        <v>262426.02120000002</v>
      </c>
      <c r="K441" s="992">
        <v>0</v>
      </c>
      <c r="L441" s="992">
        <v>262426.02120000002</v>
      </c>
      <c r="M441" s="983"/>
      <c r="N441" s="992">
        <v>-262426.02120000002</v>
      </c>
      <c r="O441" s="993"/>
    </row>
    <row r="442" spans="1:15">
      <c r="A442" s="994">
        <v>1</v>
      </c>
      <c r="B442" s="995" t="s">
        <v>683</v>
      </c>
      <c r="C442" s="983"/>
      <c r="D442" s="995" t="s">
        <v>257</v>
      </c>
      <c r="E442" s="983" t="s">
        <v>437</v>
      </c>
      <c r="F442" s="995"/>
      <c r="G442" s="995">
        <v>0</v>
      </c>
      <c r="H442" s="995">
        <v>0</v>
      </c>
      <c r="I442" s="983"/>
      <c r="J442" s="995">
        <v>2117.5812000000001</v>
      </c>
      <c r="K442" s="995">
        <v>0</v>
      </c>
      <c r="L442" s="995">
        <v>2117.5812000000001</v>
      </c>
      <c r="M442" s="983"/>
      <c r="N442" s="995">
        <v>-2117.5812000000001</v>
      </c>
      <c r="O442" s="996" t="s">
        <v>4254</v>
      </c>
    </row>
    <row r="443" spans="1:15">
      <c r="A443" s="997">
        <v>2</v>
      </c>
      <c r="B443" s="998" t="s">
        <v>294</v>
      </c>
      <c r="C443" s="983"/>
      <c r="D443" s="998" t="s">
        <v>257</v>
      </c>
      <c r="E443" s="983" t="s">
        <v>437</v>
      </c>
      <c r="F443" s="998"/>
      <c r="G443" s="998">
        <v>0</v>
      </c>
      <c r="H443" s="998">
        <v>0</v>
      </c>
      <c r="I443" s="983"/>
      <c r="J443" s="998">
        <v>260308.44</v>
      </c>
      <c r="K443" s="998">
        <v>0</v>
      </c>
      <c r="L443" s="998">
        <v>260308.44</v>
      </c>
      <c r="M443" s="983"/>
      <c r="N443" s="998">
        <v>-260308.44</v>
      </c>
      <c r="O443" s="999" t="s">
        <v>4254</v>
      </c>
    </row>
    <row r="444" spans="1:15">
      <c r="A444" s="994">
        <v>3</v>
      </c>
      <c r="B444" s="995" t="s">
        <v>295</v>
      </c>
      <c r="C444" s="983"/>
      <c r="D444" s="995" t="s">
        <v>257</v>
      </c>
      <c r="E444" s="983" t="s">
        <v>437</v>
      </c>
      <c r="F444" s="995"/>
      <c r="G444" s="995">
        <v>0</v>
      </c>
      <c r="H444" s="995">
        <v>0</v>
      </c>
      <c r="I444" s="983"/>
      <c r="J444" s="995"/>
      <c r="K444" s="995">
        <v>0</v>
      </c>
      <c r="L444" s="995">
        <v>0</v>
      </c>
      <c r="M444" s="983"/>
      <c r="N444" s="995">
        <v>0</v>
      </c>
      <c r="O444" s="996"/>
    </row>
    <row r="445" spans="1:15">
      <c r="A445" s="997">
        <v>4</v>
      </c>
      <c r="B445" s="998" t="s">
        <v>684</v>
      </c>
      <c r="C445" s="983"/>
      <c r="D445" s="998" t="s">
        <v>286</v>
      </c>
      <c r="E445" s="983" t="s">
        <v>437</v>
      </c>
      <c r="F445" s="998"/>
      <c r="G445" s="998">
        <v>0</v>
      </c>
      <c r="H445" s="998">
        <v>0</v>
      </c>
      <c r="I445" s="983"/>
      <c r="J445" s="998"/>
      <c r="K445" s="998">
        <v>0</v>
      </c>
      <c r="L445" s="998">
        <v>0</v>
      </c>
      <c r="M445" s="983"/>
      <c r="N445" s="998">
        <v>0</v>
      </c>
      <c r="O445" s="999"/>
    </row>
    <row r="446" spans="1:15">
      <c r="A446" s="994">
        <v>5</v>
      </c>
      <c r="B446" s="995" t="s">
        <v>685</v>
      </c>
      <c r="C446" s="983"/>
      <c r="D446" s="995" t="s">
        <v>286</v>
      </c>
      <c r="E446" s="983" t="s">
        <v>437</v>
      </c>
      <c r="F446" s="995"/>
      <c r="G446" s="995">
        <v>0</v>
      </c>
      <c r="H446" s="995">
        <v>0</v>
      </c>
      <c r="I446" s="983"/>
      <c r="J446" s="995"/>
      <c r="K446" s="995">
        <v>0</v>
      </c>
      <c r="L446" s="995">
        <v>0</v>
      </c>
      <c r="M446" s="983"/>
      <c r="N446" s="995">
        <v>0</v>
      </c>
      <c r="O446" s="996"/>
    </row>
    <row r="447" spans="1:15">
      <c r="A447" s="997">
        <v>6</v>
      </c>
      <c r="B447" s="998" t="s">
        <v>686</v>
      </c>
      <c r="C447" s="983"/>
      <c r="D447" s="998" t="s">
        <v>286</v>
      </c>
      <c r="E447" s="983" t="s">
        <v>437</v>
      </c>
      <c r="F447" s="998"/>
      <c r="G447" s="998">
        <v>0</v>
      </c>
      <c r="H447" s="998">
        <v>0</v>
      </c>
      <c r="I447" s="983"/>
      <c r="J447" s="998"/>
      <c r="K447" s="998">
        <v>0</v>
      </c>
      <c r="L447" s="998">
        <v>0</v>
      </c>
      <c r="M447" s="983"/>
      <c r="N447" s="998">
        <v>0</v>
      </c>
      <c r="O447" s="999"/>
    </row>
    <row r="448" spans="1:15">
      <c r="A448" s="1577" t="s">
        <v>676</v>
      </c>
      <c r="B448" s="1577"/>
      <c r="C448" s="983"/>
      <c r="D448" s="1000"/>
      <c r="E448" s="983" t="s">
        <v>437</v>
      </c>
      <c r="F448" s="1000">
        <v>0</v>
      </c>
      <c r="G448" s="1000">
        <v>0</v>
      </c>
      <c r="H448" s="1000">
        <v>0</v>
      </c>
      <c r="I448" s="983"/>
      <c r="J448" s="1000">
        <v>0</v>
      </c>
      <c r="K448" s="1000">
        <v>0</v>
      </c>
      <c r="L448" s="1000">
        <v>0</v>
      </c>
      <c r="M448" s="983"/>
      <c r="N448" s="1000">
        <v>0</v>
      </c>
      <c r="O448" s="1001"/>
    </row>
    <row r="449" spans="1:15">
      <c r="A449" s="994">
        <v>7</v>
      </c>
      <c r="B449" s="995" t="s">
        <v>687</v>
      </c>
      <c r="C449" s="983"/>
      <c r="D449" s="995" t="s">
        <v>257</v>
      </c>
      <c r="E449" s="983" t="s">
        <v>437</v>
      </c>
      <c r="F449" s="995"/>
      <c r="G449" s="995">
        <v>0</v>
      </c>
      <c r="H449" s="995">
        <v>0</v>
      </c>
      <c r="I449" s="983"/>
      <c r="J449" s="995"/>
      <c r="K449" s="995">
        <v>0</v>
      </c>
      <c r="L449" s="995">
        <v>0</v>
      </c>
      <c r="M449" s="983"/>
      <c r="N449" s="995">
        <v>0</v>
      </c>
      <c r="O449" s="996"/>
    </row>
    <row r="450" spans="1:15">
      <c r="A450" s="997">
        <v>8</v>
      </c>
      <c r="B450" s="998" t="s">
        <v>688</v>
      </c>
      <c r="C450" s="983"/>
      <c r="D450" s="998" t="s">
        <v>257</v>
      </c>
      <c r="E450" s="983" t="s">
        <v>437</v>
      </c>
      <c r="F450" s="998"/>
      <c r="G450" s="998">
        <v>0</v>
      </c>
      <c r="H450" s="998">
        <v>0</v>
      </c>
      <c r="I450" s="983"/>
      <c r="J450" s="998"/>
      <c r="K450" s="998">
        <v>0</v>
      </c>
      <c r="L450" s="998">
        <v>0</v>
      </c>
      <c r="M450" s="983"/>
      <c r="N450" s="998">
        <v>0</v>
      </c>
      <c r="O450" s="999"/>
    </row>
    <row r="451" spans="1:15">
      <c r="A451" s="994">
        <v>9</v>
      </c>
      <c r="B451" s="995" t="s">
        <v>689</v>
      </c>
      <c r="C451" s="983"/>
      <c r="D451" s="995" t="s">
        <v>257</v>
      </c>
      <c r="E451" s="983" t="s">
        <v>437</v>
      </c>
      <c r="F451" s="995"/>
      <c r="G451" s="995">
        <v>0</v>
      </c>
      <c r="H451" s="995">
        <v>0</v>
      </c>
      <c r="I451" s="983"/>
      <c r="J451" s="995"/>
      <c r="K451" s="995">
        <v>0</v>
      </c>
      <c r="L451" s="995">
        <v>0</v>
      </c>
      <c r="M451" s="983"/>
      <c r="N451" s="995">
        <v>0</v>
      </c>
      <c r="O451" s="996"/>
    </row>
    <row r="452" spans="1:15">
      <c r="A452" s="997">
        <v>10</v>
      </c>
      <c r="B452" s="998" t="s">
        <v>690</v>
      </c>
      <c r="C452" s="983"/>
      <c r="D452" s="998" t="s">
        <v>259</v>
      </c>
      <c r="E452" s="983" t="s">
        <v>437</v>
      </c>
      <c r="F452" s="998"/>
      <c r="G452" s="998">
        <v>0</v>
      </c>
      <c r="H452" s="998">
        <v>0</v>
      </c>
      <c r="I452" s="983"/>
      <c r="J452" s="998"/>
      <c r="K452" s="998">
        <v>0</v>
      </c>
      <c r="L452" s="998">
        <v>0</v>
      </c>
      <c r="M452" s="983"/>
      <c r="N452" s="998">
        <v>0</v>
      </c>
      <c r="O452" s="999"/>
    </row>
    <row r="453" spans="1:15">
      <c r="A453" s="994">
        <v>11</v>
      </c>
      <c r="B453" s="995" t="s">
        <v>691</v>
      </c>
      <c r="C453" s="983"/>
      <c r="D453" s="995" t="s">
        <v>259</v>
      </c>
      <c r="E453" s="983" t="s">
        <v>437</v>
      </c>
      <c r="F453" s="995"/>
      <c r="G453" s="995">
        <v>0</v>
      </c>
      <c r="H453" s="995">
        <v>0</v>
      </c>
      <c r="I453" s="983"/>
      <c r="J453" s="995"/>
      <c r="K453" s="995">
        <v>0</v>
      </c>
      <c r="L453" s="995">
        <v>0</v>
      </c>
      <c r="M453" s="983"/>
      <c r="N453" s="995">
        <v>0</v>
      </c>
      <c r="O453" s="996"/>
    </row>
    <row r="454" spans="1:15">
      <c r="A454" s="997">
        <v>12</v>
      </c>
      <c r="B454" s="998" t="s">
        <v>692</v>
      </c>
      <c r="C454" s="983"/>
      <c r="D454" s="998" t="s">
        <v>259</v>
      </c>
      <c r="E454" s="983" t="s">
        <v>437</v>
      </c>
      <c r="F454" s="998"/>
      <c r="G454" s="998">
        <v>0</v>
      </c>
      <c r="H454" s="998">
        <v>0</v>
      </c>
      <c r="I454" s="983"/>
      <c r="J454" s="998"/>
      <c r="K454" s="998">
        <v>0</v>
      </c>
      <c r="L454" s="998">
        <v>0</v>
      </c>
      <c r="M454" s="983"/>
      <c r="N454" s="998">
        <v>0</v>
      </c>
      <c r="O454" s="999"/>
    </row>
    <row r="455" spans="1:15">
      <c r="A455" s="1577" t="s">
        <v>535</v>
      </c>
      <c r="B455" s="1577"/>
      <c r="C455" s="983"/>
      <c r="D455" s="1000"/>
      <c r="E455" s="983" t="s">
        <v>437</v>
      </c>
      <c r="F455" s="1000">
        <v>0</v>
      </c>
      <c r="G455" s="1000">
        <v>0</v>
      </c>
      <c r="H455" s="1000">
        <v>0</v>
      </c>
      <c r="I455" s="983"/>
      <c r="J455" s="1000">
        <v>0</v>
      </c>
      <c r="K455" s="1000">
        <v>0</v>
      </c>
      <c r="L455" s="1000">
        <v>0</v>
      </c>
      <c r="M455" s="983"/>
      <c r="N455" s="1000">
        <v>0</v>
      </c>
      <c r="O455" s="1001"/>
    </row>
    <row r="456" spans="1:15">
      <c r="A456" s="994">
        <v>13</v>
      </c>
      <c r="B456" s="995" t="s">
        <v>693</v>
      </c>
      <c r="C456" s="983"/>
      <c r="D456" s="995"/>
      <c r="E456" s="983" t="s">
        <v>437</v>
      </c>
      <c r="F456" s="995"/>
      <c r="G456" s="995">
        <v>0</v>
      </c>
      <c r="H456" s="995">
        <v>0</v>
      </c>
      <c r="I456" s="983"/>
      <c r="J456" s="995"/>
      <c r="K456" s="995">
        <v>0</v>
      </c>
      <c r="L456" s="995">
        <v>0</v>
      </c>
      <c r="M456" s="983"/>
      <c r="N456" s="995">
        <v>0</v>
      </c>
      <c r="O456" s="996"/>
    </row>
    <row r="457" spans="1:15">
      <c r="A457" s="997">
        <v>14</v>
      </c>
      <c r="B457" s="998" t="s">
        <v>694</v>
      </c>
      <c r="C457" s="983"/>
      <c r="D457" s="998"/>
      <c r="E457" s="983" t="s">
        <v>437</v>
      </c>
      <c r="F457" s="998"/>
      <c r="G457" s="998">
        <v>0</v>
      </c>
      <c r="H457" s="998">
        <v>0</v>
      </c>
      <c r="I457" s="983"/>
      <c r="J457" s="998"/>
      <c r="K457" s="998">
        <v>0</v>
      </c>
      <c r="L457" s="998">
        <v>0</v>
      </c>
      <c r="M457" s="983"/>
      <c r="N457" s="998">
        <v>0</v>
      </c>
      <c r="O457" s="999"/>
    </row>
    <row r="458" spans="1:15">
      <c r="A458" s="994">
        <v>15</v>
      </c>
      <c r="B458" s="995" t="s">
        <v>695</v>
      </c>
      <c r="C458" s="983"/>
      <c r="D458" s="995"/>
      <c r="E458" s="983" t="s">
        <v>437</v>
      </c>
      <c r="F458" s="995"/>
      <c r="G458" s="995">
        <v>0</v>
      </c>
      <c r="H458" s="995">
        <v>0</v>
      </c>
      <c r="I458" s="983"/>
      <c r="J458" s="995"/>
      <c r="K458" s="995">
        <v>0</v>
      </c>
      <c r="L458" s="995">
        <v>0</v>
      </c>
      <c r="M458" s="983"/>
      <c r="N458" s="995">
        <v>0</v>
      </c>
      <c r="O458" s="996"/>
    </row>
    <row r="459" spans="1:15">
      <c r="A459" s="1577" t="s">
        <v>537</v>
      </c>
      <c r="B459" s="1577"/>
      <c r="C459" s="983"/>
      <c r="D459" s="1000"/>
      <c r="E459" s="983" t="s">
        <v>437</v>
      </c>
      <c r="F459" s="1000">
        <v>0</v>
      </c>
      <c r="G459" s="1000">
        <v>0</v>
      </c>
      <c r="H459" s="1000">
        <v>0</v>
      </c>
      <c r="I459" s="983"/>
      <c r="J459" s="1000">
        <v>0</v>
      </c>
      <c r="K459" s="1000">
        <v>0</v>
      </c>
      <c r="L459" s="1000">
        <v>0</v>
      </c>
      <c r="M459" s="983"/>
      <c r="N459" s="1000">
        <v>0</v>
      </c>
      <c r="O459" s="1001"/>
    </row>
    <row r="460" spans="1:15">
      <c r="A460" s="994">
        <v>16</v>
      </c>
      <c r="B460" s="995" t="s">
        <v>447</v>
      </c>
      <c r="C460" s="983"/>
      <c r="D460" s="995" t="s">
        <v>263</v>
      </c>
      <c r="E460" s="983" t="s">
        <v>437</v>
      </c>
      <c r="F460" s="995"/>
      <c r="G460" s="995">
        <v>0</v>
      </c>
      <c r="H460" s="995">
        <v>0</v>
      </c>
      <c r="I460" s="983"/>
      <c r="J460" s="995"/>
      <c r="K460" s="995">
        <v>0</v>
      </c>
      <c r="L460" s="995">
        <v>0</v>
      </c>
      <c r="M460" s="983"/>
      <c r="N460" s="995">
        <v>0</v>
      </c>
      <c r="O460" s="996"/>
    </row>
    <row r="461" spans="1:15">
      <c r="A461" s="997">
        <v>17</v>
      </c>
      <c r="B461" s="998" t="s">
        <v>448</v>
      </c>
      <c r="C461" s="983"/>
      <c r="D461" s="998" t="s">
        <v>263</v>
      </c>
      <c r="E461" s="983" t="s">
        <v>437</v>
      </c>
      <c r="F461" s="998"/>
      <c r="G461" s="998">
        <v>0</v>
      </c>
      <c r="H461" s="998">
        <v>0</v>
      </c>
      <c r="I461" s="983"/>
      <c r="J461" s="998"/>
      <c r="K461" s="998">
        <v>0</v>
      </c>
      <c r="L461" s="998">
        <v>0</v>
      </c>
      <c r="M461" s="983"/>
      <c r="N461" s="998">
        <v>0</v>
      </c>
      <c r="O461" s="999"/>
    </row>
    <row r="462" spans="1:15">
      <c r="A462" s="994">
        <v>18</v>
      </c>
      <c r="B462" s="995" t="s">
        <v>228</v>
      </c>
      <c r="C462" s="983"/>
      <c r="D462" s="995" t="s">
        <v>263</v>
      </c>
      <c r="E462" s="983" t="s">
        <v>437</v>
      </c>
      <c r="F462" s="995"/>
      <c r="G462" s="995">
        <v>0</v>
      </c>
      <c r="H462" s="995">
        <v>0</v>
      </c>
      <c r="I462" s="983"/>
      <c r="J462" s="995"/>
      <c r="K462" s="995">
        <v>0</v>
      </c>
      <c r="L462" s="995">
        <v>0</v>
      </c>
      <c r="M462" s="983"/>
      <c r="N462" s="995">
        <v>0</v>
      </c>
      <c r="O462" s="996"/>
    </row>
    <row r="463" spans="1:15">
      <c r="A463" s="1577" t="s">
        <v>446</v>
      </c>
      <c r="B463" s="1577"/>
      <c r="C463" s="983"/>
      <c r="D463" s="1000"/>
      <c r="E463" s="983" t="s">
        <v>437</v>
      </c>
      <c r="F463" s="1000">
        <v>1450563106</v>
      </c>
      <c r="G463" s="1000">
        <v>0</v>
      </c>
      <c r="H463" s="1000">
        <v>1450563106</v>
      </c>
      <c r="I463" s="983"/>
      <c r="J463" s="1000">
        <v>1450563106</v>
      </c>
      <c r="K463" s="1000">
        <v>0</v>
      </c>
      <c r="L463" s="1000">
        <v>1450563106</v>
      </c>
      <c r="M463" s="983"/>
      <c r="N463" s="1000">
        <v>0</v>
      </c>
      <c r="O463" s="1001"/>
    </row>
    <row r="464" spans="1:15">
      <c r="A464" s="997">
        <v>19</v>
      </c>
      <c r="B464" s="998" t="s">
        <v>284</v>
      </c>
      <c r="C464" s="983"/>
      <c r="D464" s="998" t="s">
        <v>257</v>
      </c>
      <c r="E464" s="983" t="s">
        <v>437</v>
      </c>
      <c r="F464" s="998">
        <v>310276577</v>
      </c>
      <c r="G464" s="998">
        <v>0</v>
      </c>
      <c r="H464" s="998">
        <v>310276577</v>
      </c>
      <c r="I464" s="983"/>
      <c r="J464" s="998">
        <v>310276577</v>
      </c>
      <c r="K464" s="998"/>
      <c r="L464" s="998">
        <v>310276577</v>
      </c>
      <c r="M464" s="983"/>
      <c r="N464" s="998">
        <v>0</v>
      </c>
      <c r="O464" s="999"/>
    </row>
    <row r="465" spans="1:15">
      <c r="A465" s="994">
        <v>20</v>
      </c>
      <c r="B465" s="995" t="s">
        <v>696</v>
      </c>
      <c r="C465" s="983"/>
      <c r="D465" s="995" t="s">
        <v>257</v>
      </c>
      <c r="E465" s="983" t="s">
        <v>437</v>
      </c>
      <c r="F465" s="995">
        <v>1096727879</v>
      </c>
      <c r="G465" s="995">
        <v>0</v>
      </c>
      <c r="H465" s="995">
        <v>1096727879</v>
      </c>
      <c r="I465" s="983"/>
      <c r="J465" s="995">
        <v>1096727879</v>
      </c>
      <c r="K465" s="995"/>
      <c r="L465" s="995">
        <v>1096727879</v>
      </c>
      <c r="M465" s="983"/>
      <c r="N465" s="995">
        <v>0</v>
      </c>
      <c r="O465" s="996"/>
    </row>
    <row r="466" spans="1:15">
      <c r="A466" s="997">
        <v>21</v>
      </c>
      <c r="B466" s="998" t="s">
        <v>285</v>
      </c>
      <c r="C466" s="983"/>
      <c r="D466" s="998" t="s">
        <v>257</v>
      </c>
      <c r="E466" s="983" t="s">
        <v>437</v>
      </c>
      <c r="F466" s="998">
        <v>0</v>
      </c>
      <c r="G466" s="998">
        <v>0</v>
      </c>
      <c r="H466" s="998">
        <v>0</v>
      </c>
      <c r="I466" s="983"/>
      <c r="J466" s="998"/>
      <c r="K466" s="998">
        <v>0</v>
      </c>
      <c r="L466" s="998">
        <v>0</v>
      </c>
      <c r="M466" s="983"/>
      <c r="N466" s="998">
        <v>0</v>
      </c>
      <c r="O466" s="999"/>
    </row>
    <row r="467" spans="1:15">
      <c r="A467" s="994">
        <v>22</v>
      </c>
      <c r="B467" s="995" t="s">
        <v>298</v>
      </c>
      <c r="C467" s="983"/>
      <c r="D467" s="995" t="s">
        <v>257</v>
      </c>
      <c r="E467" s="983" t="s">
        <v>437</v>
      </c>
      <c r="F467" s="995"/>
      <c r="G467" s="995">
        <v>0</v>
      </c>
      <c r="H467" s="995">
        <v>0</v>
      </c>
      <c r="I467" s="983"/>
      <c r="J467" s="995"/>
      <c r="K467" s="995">
        <v>0</v>
      </c>
      <c r="L467" s="995">
        <v>0</v>
      </c>
      <c r="M467" s="983"/>
      <c r="N467" s="995">
        <v>0</v>
      </c>
      <c r="O467" s="996"/>
    </row>
    <row r="468" spans="1:15">
      <c r="A468" s="997">
        <v>23</v>
      </c>
      <c r="B468" s="998" t="s">
        <v>297</v>
      </c>
      <c r="C468" s="983"/>
      <c r="D468" s="998" t="s">
        <v>257</v>
      </c>
      <c r="E468" s="983" t="s">
        <v>437</v>
      </c>
      <c r="F468" s="998">
        <v>0</v>
      </c>
      <c r="G468" s="998">
        <v>0</v>
      </c>
      <c r="H468" s="998">
        <v>0</v>
      </c>
      <c r="I468" s="983"/>
      <c r="J468" s="998"/>
      <c r="K468" s="998">
        <v>0</v>
      </c>
      <c r="L468" s="998">
        <v>0</v>
      </c>
      <c r="M468" s="983"/>
      <c r="N468" s="998">
        <v>0</v>
      </c>
      <c r="O468" s="999"/>
    </row>
    <row r="469" spans="1:15">
      <c r="A469" s="994">
        <v>24</v>
      </c>
      <c r="B469" s="995" t="s">
        <v>697</v>
      </c>
      <c r="C469" s="983"/>
      <c r="D469" s="995" t="s">
        <v>257</v>
      </c>
      <c r="E469" s="983" t="s">
        <v>437</v>
      </c>
      <c r="F469" s="995"/>
      <c r="G469" s="995">
        <v>0</v>
      </c>
      <c r="H469" s="995">
        <v>0</v>
      </c>
      <c r="I469" s="983"/>
      <c r="J469" s="995"/>
      <c r="K469" s="995">
        <v>0</v>
      </c>
      <c r="L469" s="995">
        <v>0</v>
      </c>
      <c r="M469" s="983"/>
      <c r="N469" s="995">
        <v>0</v>
      </c>
      <c r="O469" s="996"/>
    </row>
    <row r="470" spans="1:15">
      <c r="A470" s="997">
        <v>25</v>
      </c>
      <c r="B470" s="998" t="s">
        <v>291</v>
      </c>
      <c r="C470" s="983"/>
      <c r="D470" s="998" t="s">
        <v>257</v>
      </c>
      <c r="E470" s="983" t="s">
        <v>437</v>
      </c>
      <c r="F470" s="998">
        <v>43558650</v>
      </c>
      <c r="G470" s="998">
        <v>0</v>
      </c>
      <c r="H470" s="998">
        <v>43558650</v>
      </c>
      <c r="I470" s="983"/>
      <c r="J470" s="998">
        <v>43558650</v>
      </c>
      <c r="K470" s="998">
        <v>0</v>
      </c>
      <c r="L470" s="998">
        <v>43558650</v>
      </c>
      <c r="M470" s="983"/>
      <c r="N470" s="998">
        <v>0</v>
      </c>
      <c r="O470" s="999"/>
    </row>
    <row r="471" spans="1:15">
      <c r="A471" s="994">
        <v>26</v>
      </c>
      <c r="B471" s="995" t="s">
        <v>698</v>
      </c>
      <c r="C471" s="983"/>
      <c r="D471" s="995" t="s">
        <v>257</v>
      </c>
      <c r="E471" s="983" t="s">
        <v>437</v>
      </c>
      <c r="F471" s="995"/>
      <c r="G471" s="995">
        <v>0</v>
      </c>
      <c r="H471" s="995">
        <v>0</v>
      </c>
      <c r="I471" s="983"/>
      <c r="J471" s="995"/>
      <c r="K471" s="995">
        <v>0</v>
      </c>
      <c r="L471" s="995">
        <v>0</v>
      </c>
      <c r="M471" s="983"/>
      <c r="N471" s="995">
        <v>0</v>
      </c>
      <c r="O471" s="996"/>
    </row>
    <row r="472" spans="1:15">
      <c r="A472" s="997">
        <v>27</v>
      </c>
      <c r="B472" s="998" t="s">
        <v>287</v>
      </c>
      <c r="C472" s="983"/>
      <c r="D472" s="998" t="s">
        <v>286</v>
      </c>
      <c r="E472" s="983" t="s">
        <v>437</v>
      </c>
      <c r="F472" s="998"/>
      <c r="G472" s="998">
        <v>0</v>
      </c>
      <c r="H472" s="998">
        <v>0</v>
      </c>
      <c r="I472" s="983"/>
      <c r="J472" s="998"/>
      <c r="K472" s="998">
        <v>0</v>
      </c>
      <c r="L472" s="998">
        <v>0</v>
      </c>
      <c r="M472" s="983"/>
      <c r="N472" s="998">
        <v>0</v>
      </c>
      <c r="O472" s="999"/>
    </row>
    <row r="473" spans="1:15">
      <c r="A473" s="994">
        <v>28</v>
      </c>
      <c r="B473" s="995" t="s">
        <v>699</v>
      </c>
      <c r="C473" s="983"/>
      <c r="D473" s="995" t="s">
        <v>257</v>
      </c>
      <c r="E473" s="983" t="s">
        <v>437</v>
      </c>
      <c r="F473" s="995"/>
      <c r="G473" s="995">
        <v>0</v>
      </c>
      <c r="H473" s="995">
        <v>0</v>
      </c>
      <c r="I473" s="983"/>
      <c r="J473" s="995"/>
      <c r="K473" s="995">
        <v>0</v>
      </c>
      <c r="L473" s="995">
        <v>0</v>
      </c>
      <c r="M473" s="983"/>
      <c r="N473" s="995">
        <v>0</v>
      </c>
      <c r="O473" s="996"/>
    </row>
    <row r="474" spans="1:15">
      <c r="A474" s="997">
        <v>29</v>
      </c>
      <c r="B474" s="998" t="s">
        <v>700</v>
      </c>
      <c r="C474" s="983"/>
      <c r="D474" s="998" t="s">
        <v>11</v>
      </c>
      <c r="E474" s="983" t="s">
        <v>437</v>
      </c>
      <c r="F474" s="998"/>
      <c r="G474" s="998">
        <v>0</v>
      </c>
      <c r="H474" s="998">
        <v>0</v>
      </c>
      <c r="I474" s="983"/>
      <c r="J474" s="998"/>
      <c r="K474" s="998">
        <v>0</v>
      </c>
      <c r="L474" s="998">
        <v>0</v>
      </c>
      <c r="M474" s="983"/>
      <c r="N474" s="998">
        <v>0</v>
      </c>
      <c r="O474" s="999"/>
    </row>
    <row r="475" spans="1:15">
      <c r="A475" s="1577" t="s">
        <v>677</v>
      </c>
      <c r="B475" s="1577"/>
      <c r="C475" s="983"/>
      <c r="D475" s="1000"/>
      <c r="E475" s="983" t="s">
        <v>437</v>
      </c>
      <c r="F475" s="1000">
        <v>1165289740.5</v>
      </c>
      <c r="G475" s="1000">
        <v>0</v>
      </c>
      <c r="H475" s="1000">
        <v>1165289740.5</v>
      </c>
      <c r="I475" s="983"/>
      <c r="J475" s="1000">
        <v>907428226</v>
      </c>
      <c r="K475" s="1000">
        <v>27063663</v>
      </c>
      <c r="L475" s="1000">
        <v>934491889</v>
      </c>
      <c r="M475" s="983"/>
      <c r="N475" s="1000">
        <v>230797851.5</v>
      </c>
      <c r="O475" s="1001"/>
    </row>
    <row r="476" spans="1:15">
      <c r="A476" s="994">
        <v>30</v>
      </c>
      <c r="B476" s="995" t="s">
        <v>223</v>
      </c>
      <c r="C476" s="983"/>
      <c r="D476" s="995" t="s">
        <v>269</v>
      </c>
      <c r="E476" s="983" t="s">
        <v>437</v>
      </c>
      <c r="F476" s="995">
        <v>382736602</v>
      </c>
      <c r="G476" s="995">
        <v>0</v>
      </c>
      <c r="H476" s="995">
        <v>382736602</v>
      </c>
      <c r="I476" s="983"/>
      <c r="J476" s="995">
        <v>161084984</v>
      </c>
      <c r="K476" s="995">
        <v>27063663</v>
      </c>
      <c r="L476" s="995">
        <v>188148647</v>
      </c>
      <c r="M476" s="983"/>
      <c r="N476" s="995">
        <v>194587955</v>
      </c>
      <c r="O476" s="996" t="s">
        <v>4255</v>
      </c>
    </row>
    <row r="477" spans="1:15">
      <c r="A477" s="997">
        <v>31</v>
      </c>
      <c r="B477" s="998" t="s">
        <v>235</v>
      </c>
      <c r="C477" s="983"/>
      <c r="D477" s="998" t="s">
        <v>269</v>
      </c>
      <c r="E477" s="983" t="s">
        <v>437</v>
      </c>
      <c r="F477" s="998"/>
      <c r="G477" s="998">
        <v>0</v>
      </c>
      <c r="H477" s="998">
        <v>0</v>
      </c>
      <c r="I477" s="983"/>
      <c r="J477" s="998"/>
      <c r="K477" s="998">
        <v>0</v>
      </c>
      <c r="L477" s="998">
        <v>0</v>
      </c>
      <c r="M477" s="983"/>
      <c r="N477" s="998">
        <v>0</v>
      </c>
      <c r="O477" s="999"/>
    </row>
    <row r="478" spans="1:15">
      <c r="A478" s="994">
        <v>32</v>
      </c>
      <c r="B478" s="995" t="s">
        <v>232</v>
      </c>
      <c r="C478" s="983"/>
      <c r="D478" s="995" t="s">
        <v>269</v>
      </c>
      <c r="E478" s="983" t="s">
        <v>437</v>
      </c>
      <c r="F478" s="995">
        <v>12790465</v>
      </c>
      <c r="G478" s="995">
        <v>0</v>
      </c>
      <c r="H478" s="995">
        <v>12790465</v>
      </c>
      <c r="I478" s="983"/>
      <c r="J478" s="995">
        <v>12790465</v>
      </c>
      <c r="K478" s="995">
        <v>0</v>
      </c>
      <c r="L478" s="995">
        <v>12790465</v>
      </c>
      <c r="M478" s="983"/>
      <c r="N478" s="995">
        <v>0</v>
      </c>
      <c r="O478" s="996"/>
    </row>
    <row r="479" spans="1:15">
      <c r="A479" s="997">
        <v>33</v>
      </c>
      <c r="B479" s="998" t="s">
        <v>237</v>
      </c>
      <c r="C479" s="983"/>
      <c r="D479" s="998" t="s">
        <v>269</v>
      </c>
      <c r="E479" s="983" t="s">
        <v>437</v>
      </c>
      <c r="F479" s="998"/>
      <c r="G479" s="998">
        <v>0</v>
      </c>
      <c r="H479" s="998">
        <v>0</v>
      </c>
      <c r="I479" s="983"/>
      <c r="J479" s="998"/>
      <c r="K479" s="998">
        <v>0</v>
      </c>
      <c r="L479" s="998">
        <v>0</v>
      </c>
      <c r="M479" s="983"/>
      <c r="N479" s="998">
        <v>0</v>
      </c>
      <c r="O479" s="999"/>
    </row>
    <row r="480" spans="1:15">
      <c r="A480" s="994">
        <v>34</v>
      </c>
      <c r="B480" s="995" t="s">
        <v>234</v>
      </c>
      <c r="C480" s="983"/>
      <c r="D480" s="995" t="s">
        <v>269</v>
      </c>
      <c r="E480" s="983" t="s">
        <v>437</v>
      </c>
      <c r="F480" s="995"/>
      <c r="G480" s="995">
        <v>0</v>
      </c>
      <c r="H480" s="995">
        <v>0</v>
      </c>
      <c r="I480" s="983"/>
      <c r="J480" s="995"/>
      <c r="K480" s="995">
        <v>0</v>
      </c>
      <c r="L480" s="995">
        <v>0</v>
      </c>
      <c r="M480" s="983"/>
      <c r="N480" s="995">
        <v>0</v>
      </c>
      <c r="O480" s="996"/>
    </row>
    <row r="481" spans="1:15">
      <c r="A481" s="997">
        <v>35</v>
      </c>
      <c r="B481" s="998" t="s">
        <v>224</v>
      </c>
      <c r="C481" s="983"/>
      <c r="D481" s="998" t="s">
        <v>269</v>
      </c>
      <c r="E481" s="983" t="s">
        <v>437</v>
      </c>
      <c r="F481" s="998">
        <v>402583926</v>
      </c>
      <c r="G481" s="998">
        <v>0</v>
      </c>
      <c r="H481" s="998">
        <v>402583926</v>
      </c>
      <c r="I481" s="983"/>
      <c r="J481" s="998">
        <v>402583926</v>
      </c>
      <c r="K481" s="998">
        <v>0</v>
      </c>
      <c r="L481" s="998">
        <v>402583926</v>
      </c>
      <c r="M481" s="983"/>
      <c r="N481" s="998">
        <v>0</v>
      </c>
      <c r="O481" s="999"/>
    </row>
    <row r="482" spans="1:15">
      <c r="A482" s="994">
        <v>36</v>
      </c>
      <c r="B482" s="995" t="s">
        <v>227</v>
      </c>
      <c r="C482" s="983"/>
      <c r="D482" s="995" t="s">
        <v>269</v>
      </c>
      <c r="E482" s="983" t="s">
        <v>437</v>
      </c>
      <c r="F482" s="995"/>
      <c r="G482" s="995">
        <v>0</v>
      </c>
      <c r="H482" s="995">
        <v>0</v>
      </c>
      <c r="I482" s="983"/>
      <c r="J482" s="995"/>
      <c r="K482" s="995">
        <v>0</v>
      </c>
      <c r="L482" s="995">
        <v>0</v>
      </c>
      <c r="M482" s="983"/>
      <c r="N482" s="995">
        <v>0</v>
      </c>
      <c r="O482" s="996"/>
    </row>
    <row r="483" spans="1:15">
      <c r="A483" s="997">
        <v>37</v>
      </c>
      <c r="B483" s="998" t="s">
        <v>226</v>
      </c>
      <c r="C483" s="983"/>
      <c r="D483" s="998" t="s">
        <v>254</v>
      </c>
      <c r="E483" s="983" t="s">
        <v>437</v>
      </c>
      <c r="F483" s="998">
        <v>118720112</v>
      </c>
      <c r="G483" s="998">
        <v>0</v>
      </c>
      <c r="H483" s="998">
        <v>118720112</v>
      </c>
      <c r="I483" s="983"/>
      <c r="J483" s="998">
        <v>115452899</v>
      </c>
      <c r="K483" s="998">
        <v>0</v>
      </c>
      <c r="L483" s="998">
        <v>115452899</v>
      </c>
      <c r="M483" s="983"/>
      <c r="N483" s="998">
        <v>3267213</v>
      </c>
      <c r="O483" s="999" t="s">
        <v>4251</v>
      </c>
    </row>
    <row r="484" spans="1:15">
      <c r="A484" s="994">
        <v>38</v>
      </c>
      <c r="B484" s="995" t="s">
        <v>236</v>
      </c>
      <c r="C484" s="983"/>
      <c r="D484" s="995" t="s">
        <v>254</v>
      </c>
      <c r="E484" s="983" t="s">
        <v>437</v>
      </c>
      <c r="F484" s="995"/>
      <c r="G484" s="995">
        <v>0</v>
      </c>
      <c r="H484" s="995">
        <v>0</v>
      </c>
      <c r="I484" s="983"/>
      <c r="J484" s="995">
        <v>55737</v>
      </c>
      <c r="K484" s="995">
        <v>0</v>
      </c>
      <c r="L484" s="995">
        <v>55737</v>
      </c>
      <c r="M484" s="983"/>
      <c r="N484" s="995">
        <v>-55737</v>
      </c>
      <c r="O484" s="996" t="s">
        <v>4251</v>
      </c>
    </row>
    <row r="485" spans="1:15">
      <c r="A485" s="997">
        <v>39</v>
      </c>
      <c r="B485" s="998" t="s">
        <v>230</v>
      </c>
      <c r="C485" s="983"/>
      <c r="D485" s="998" t="s">
        <v>254</v>
      </c>
      <c r="E485" s="983" t="s">
        <v>437</v>
      </c>
      <c r="F485" s="998"/>
      <c r="G485" s="998">
        <v>0</v>
      </c>
      <c r="H485" s="998">
        <v>0</v>
      </c>
      <c r="I485" s="983"/>
      <c r="J485" s="998"/>
      <c r="K485" s="998">
        <v>0</v>
      </c>
      <c r="L485" s="998">
        <v>0</v>
      </c>
      <c r="M485" s="983"/>
      <c r="N485" s="998">
        <v>0</v>
      </c>
      <c r="O485" s="999"/>
    </row>
    <row r="486" spans="1:15">
      <c r="A486" s="994">
        <v>40</v>
      </c>
      <c r="B486" s="995" t="s">
        <v>225</v>
      </c>
      <c r="C486" s="983"/>
      <c r="D486" s="995" t="s">
        <v>254</v>
      </c>
      <c r="E486" s="983" t="s">
        <v>437</v>
      </c>
      <c r="F486" s="995"/>
      <c r="G486" s="995">
        <v>0</v>
      </c>
      <c r="H486" s="995">
        <v>0</v>
      </c>
      <c r="I486" s="983"/>
      <c r="J486" s="995"/>
      <c r="K486" s="995">
        <v>0</v>
      </c>
      <c r="L486" s="995">
        <v>0</v>
      </c>
      <c r="M486" s="983"/>
      <c r="N486" s="995">
        <v>0</v>
      </c>
      <c r="O486" s="996"/>
    </row>
    <row r="487" spans="1:15">
      <c r="A487" s="997">
        <v>41</v>
      </c>
      <c r="B487" s="998" t="s">
        <v>701</v>
      </c>
      <c r="C487" s="983"/>
      <c r="D487" s="998" t="s">
        <v>263</v>
      </c>
      <c r="E487" s="983" t="s">
        <v>437</v>
      </c>
      <c r="F487" s="998"/>
      <c r="G487" s="998">
        <v>0</v>
      </c>
      <c r="H487" s="998">
        <v>0</v>
      </c>
      <c r="I487" s="983"/>
      <c r="J487" s="998"/>
      <c r="K487" s="998">
        <v>0</v>
      </c>
      <c r="L487" s="998">
        <v>0</v>
      </c>
      <c r="M487" s="983"/>
      <c r="N487" s="998">
        <v>0</v>
      </c>
      <c r="O487" s="999"/>
    </row>
    <row r="488" spans="1:15">
      <c r="A488" s="994">
        <v>42</v>
      </c>
      <c r="B488" s="995" t="s">
        <v>233</v>
      </c>
      <c r="C488" s="983"/>
      <c r="D488" s="995" t="s">
        <v>269</v>
      </c>
      <c r="E488" s="983" t="s">
        <v>437</v>
      </c>
      <c r="F488" s="995">
        <v>18999272</v>
      </c>
      <c r="G488" s="995">
        <v>0</v>
      </c>
      <c r="H488" s="995">
        <v>18999272</v>
      </c>
      <c r="I488" s="983"/>
      <c r="J488" s="995">
        <v>17966898</v>
      </c>
      <c r="K488" s="995">
        <v>0</v>
      </c>
      <c r="L488" s="995">
        <v>17966898</v>
      </c>
      <c r="M488" s="983"/>
      <c r="N488" s="995">
        <v>1032374</v>
      </c>
      <c r="O488" s="996" t="s">
        <v>4251</v>
      </c>
    </row>
    <row r="489" spans="1:15">
      <c r="A489" s="997">
        <v>43</v>
      </c>
      <c r="B489" s="998" t="s">
        <v>231</v>
      </c>
      <c r="C489" s="983"/>
      <c r="D489" s="998" t="s">
        <v>269</v>
      </c>
      <c r="E489" s="983" t="s">
        <v>437</v>
      </c>
      <c r="F489" s="998">
        <v>28398907</v>
      </c>
      <c r="G489" s="998">
        <v>0</v>
      </c>
      <c r="H489" s="998">
        <v>28398907</v>
      </c>
      <c r="I489" s="983"/>
      <c r="J489" s="998">
        <v>26950340</v>
      </c>
      <c r="K489" s="998">
        <v>0</v>
      </c>
      <c r="L489" s="998">
        <v>26950340</v>
      </c>
      <c r="M489" s="983"/>
      <c r="N489" s="998">
        <v>1448567</v>
      </c>
      <c r="O489" s="999" t="s">
        <v>4251</v>
      </c>
    </row>
    <row r="490" spans="1:15">
      <c r="A490" s="994">
        <v>44</v>
      </c>
      <c r="B490" s="995" t="s">
        <v>702</v>
      </c>
      <c r="C490" s="983"/>
      <c r="D490" s="995" t="s">
        <v>269</v>
      </c>
      <c r="E490" s="983" t="s">
        <v>437</v>
      </c>
      <c r="F490" s="995"/>
      <c r="G490" s="995">
        <v>0</v>
      </c>
      <c r="H490" s="995">
        <v>0</v>
      </c>
      <c r="I490" s="983"/>
      <c r="J490" s="995"/>
      <c r="K490" s="995">
        <v>0</v>
      </c>
      <c r="L490" s="995"/>
      <c r="M490" s="983"/>
      <c r="N490" s="995">
        <v>0</v>
      </c>
      <c r="O490" s="996"/>
    </row>
    <row r="491" spans="1:15">
      <c r="A491" s="997">
        <v>45</v>
      </c>
      <c r="B491" s="998" t="s">
        <v>229</v>
      </c>
      <c r="C491" s="983"/>
      <c r="D491" s="998" t="s">
        <v>269</v>
      </c>
      <c r="E491" s="983" t="s">
        <v>437</v>
      </c>
      <c r="F491" s="998">
        <v>1800000</v>
      </c>
      <c r="G491" s="998">
        <v>0</v>
      </c>
      <c r="H491" s="998">
        <v>1800000</v>
      </c>
      <c r="I491" s="983"/>
      <c r="J491" s="998"/>
      <c r="K491" s="998">
        <v>0</v>
      </c>
      <c r="L491" s="998">
        <v>0</v>
      </c>
      <c r="M491" s="983"/>
      <c r="N491" s="998">
        <v>1800000</v>
      </c>
      <c r="O491" s="999" t="s">
        <v>4251</v>
      </c>
    </row>
    <row r="492" spans="1:15">
      <c r="A492" s="994">
        <v>46</v>
      </c>
      <c r="B492" s="995" t="s">
        <v>703</v>
      </c>
      <c r="C492" s="983"/>
      <c r="D492" s="995" t="s">
        <v>253</v>
      </c>
      <c r="E492" s="983" t="s">
        <v>437</v>
      </c>
      <c r="F492" s="995">
        <v>8746000</v>
      </c>
      <c r="G492" s="995">
        <v>0</v>
      </c>
      <c r="H492" s="995">
        <v>8746000</v>
      </c>
      <c r="I492" s="983"/>
      <c r="J492" s="995"/>
      <c r="K492" s="995">
        <v>0</v>
      </c>
      <c r="L492" s="995">
        <v>0</v>
      </c>
      <c r="M492" s="983"/>
      <c r="N492" s="995">
        <v>8746000</v>
      </c>
      <c r="O492" s="996" t="s">
        <v>4251</v>
      </c>
    </row>
    <row r="493" spans="1:15">
      <c r="A493" s="997">
        <v>47</v>
      </c>
      <c r="B493" s="998" t="s">
        <v>282</v>
      </c>
      <c r="C493" s="983"/>
      <c r="D493" s="998" t="s">
        <v>274</v>
      </c>
      <c r="E493" s="983" t="s">
        <v>437</v>
      </c>
      <c r="F493" s="998">
        <v>190514456.5</v>
      </c>
      <c r="G493" s="998">
        <v>0</v>
      </c>
      <c r="H493" s="998">
        <v>190514456.5</v>
      </c>
      <c r="I493" s="983"/>
      <c r="J493" s="998">
        <v>170542977</v>
      </c>
      <c r="K493" s="998">
        <v>0</v>
      </c>
      <c r="L493" s="998">
        <v>170542977</v>
      </c>
      <c r="M493" s="983"/>
      <c r="N493" s="998">
        <v>19971479.5</v>
      </c>
      <c r="O493" s="999" t="s">
        <v>4253</v>
      </c>
    </row>
    <row r="494" spans="1:15">
      <c r="A494" s="994">
        <v>48</v>
      </c>
      <c r="B494" s="995" t="s">
        <v>299</v>
      </c>
      <c r="C494" s="983"/>
      <c r="D494" s="995" t="s">
        <v>275</v>
      </c>
      <c r="E494" s="983" t="s">
        <v>437</v>
      </c>
      <c r="F494" s="995"/>
      <c r="G494" s="995">
        <v>0</v>
      </c>
      <c r="H494" s="995">
        <v>0</v>
      </c>
      <c r="I494" s="983"/>
      <c r="J494" s="995"/>
      <c r="K494" s="995">
        <v>0</v>
      </c>
      <c r="L494" s="995">
        <v>0</v>
      </c>
      <c r="M494" s="983"/>
      <c r="N494" s="995">
        <v>0</v>
      </c>
      <c r="O494" s="996"/>
    </row>
    <row r="495" spans="1:15">
      <c r="A495" s="997">
        <v>49</v>
      </c>
      <c r="B495" s="998" t="s">
        <v>704</v>
      </c>
      <c r="C495" s="983"/>
      <c r="D495" s="998" t="s">
        <v>276</v>
      </c>
      <c r="E495" s="983" t="s">
        <v>437</v>
      </c>
      <c r="F495" s="998"/>
      <c r="G495" s="998">
        <v>0</v>
      </c>
      <c r="H495" s="998">
        <v>0</v>
      </c>
      <c r="I495" s="983"/>
      <c r="J495" s="998"/>
      <c r="K495" s="998">
        <v>0</v>
      </c>
      <c r="L495" s="998">
        <v>0</v>
      </c>
      <c r="M495" s="983"/>
      <c r="N495" s="998">
        <v>0</v>
      </c>
      <c r="O495" s="999"/>
    </row>
    <row r="496" spans="1:15">
      <c r="A496" s="994">
        <v>50</v>
      </c>
      <c r="B496" s="995" t="s">
        <v>705</v>
      </c>
      <c r="C496" s="983"/>
      <c r="D496" s="995" t="s">
        <v>678</v>
      </c>
      <c r="E496" s="983" t="s">
        <v>437</v>
      </c>
      <c r="F496" s="995">
        <v>39002466</v>
      </c>
      <c r="G496" s="995">
        <v>0</v>
      </c>
      <c r="H496" s="995">
        <v>39002466</v>
      </c>
      <c r="I496" s="983"/>
      <c r="J496" s="995"/>
      <c r="K496" s="995">
        <v>0</v>
      </c>
      <c r="L496" s="995">
        <v>0</v>
      </c>
      <c r="M496" s="983"/>
      <c r="N496" s="995">
        <v>39002466</v>
      </c>
      <c r="O496" s="996"/>
    </row>
    <row r="497" spans="1:15" ht="12" thickBot="1">
      <c r="A497" s="989"/>
      <c r="B497" s="989" t="s">
        <v>679</v>
      </c>
      <c r="C497" s="983"/>
      <c r="D497" s="1002"/>
      <c r="E497" s="983" t="s">
        <v>437</v>
      </c>
      <c r="F497" s="1002">
        <v>2615852846.5</v>
      </c>
      <c r="G497" s="1002">
        <v>0</v>
      </c>
      <c r="H497" s="1002">
        <v>2615852846.5</v>
      </c>
      <c r="I497" s="983"/>
      <c r="J497" s="1002">
        <v>2357991332</v>
      </c>
      <c r="K497" s="1002">
        <v>27063663</v>
      </c>
      <c r="L497" s="1002">
        <v>2385054995</v>
      </c>
      <c r="M497" s="983"/>
      <c r="N497" s="1002">
        <v>230797851.5</v>
      </c>
      <c r="O497" s="989"/>
    </row>
    <row r="498" spans="1:15" ht="12" thickTop="1">
      <c r="A498" s="1577" t="s">
        <v>300</v>
      </c>
      <c r="B498" s="1577"/>
      <c r="C498" s="983"/>
      <c r="D498" s="1000"/>
      <c r="E498" s="983" t="s">
        <v>437</v>
      </c>
      <c r="F498" s="1000">
        <v>60508656</v>
      </c>
      <c r="G498" s="1000">
        <v>0</v>
      </c>
      <c r="H498" s="1000">
        <v>60508656</v>
      </c>
      <c r="I498" s="983"/>
      <c r="J498" s="1000">
        <v>0</v>
      </c>
      <c r="K498" s="1000">
        <v>0</v>
      </c>
      <c r="L498" s="1000">
        <v>0</v>
      </c>
      <c r="M498" s="983"/>
      <c r="N498" s="1000">
        <v>60508656</v>
      </c>
      <c r="O498" s="1001"/>
    </row>
    <row r="499" spans="1:15">
      <c r="A499" s="994">
        <v>51</v>
      </c>
      <c r="B499" s="995" t="s">
        <v>725</v>
      </c>
      <c r="C499" s="983"/>
      <c r="D499" s="995" t="s">
        <v>31</v>
      </c>
      <c r="E499" s="983" t="s">
        <v>437</v>
      </c>
      <c r="F499" s="995">
        <v>60508656</v>
      </c>
      <c r="G499" s="995">
        <v>0</v>
      </c>
      <c r="H499" s="995">
        <v>60508656</v>
      </c>
      <c r="I499" s="983"/>
      <c r="J499" s="995"/>
      <c r="K499" s="995">
        <v>0</v>
      </c>
      <c r="L499" s="995">
        <v>0</v>
      </c>
      <c r="M499" s="983"/>
      <c r="N499" s="995">
        <v>60508656</v>
      </c>
      <c r="O499" s="996"/>
    </row>
    <row r="500" spans="1:15">
      <c r="A500" s="997">
        <v>52</v>
      </c>
      <c r="B500" s="998" t="s">
        <v>726</v>
      </c>
      <c r="C500" s="983"/>
      <c r="D500" s="998" t="s">
        <v>31</v>
      </c>
      <c r="E500" s="983" t="s">
        <v>437</v>
      </c>
      <c r="F500" s="998"/>
      <c r="G500" s="998">
        <v>0</v>
      </c>
      <c r="H500" s="998">
        <v>0</v>
      </c>
      <c r="I500" s="983"/>
      <c r="J500" s="998"/>
      <c r="K500" s="998">
        <v>0</v>
      </c>
      <c r="L500" s="998">
        <v>0</v>
      </c>
      <c r="M500" s="983"/>
      <c r="N500" s="998">
        <v>0</v>
      </c>
      <c r="O500" s="999"/>
    </row>
    <row r="501" spans="1:15">
      <c r="A501" s="994">
        <v>53</v>
      </c>
      <c r="B501" s="995" t="s">
        <v>727</v>
      </c>
      <c r="C501" s="983"/>
      <c r="D501" s="995" t="s">
        <v>31</v>
      </c>
      <c r="E501" s="983" t="s">
        <v>437</v>
      </c>
      <c r="F501" s="995"/>
      <c r="G501" s="995">
        <v>0</v>
      </c>
      <c r="H501" s="995">
        <v>0</v>
      </c>
      <c r="I501" s="983"/>
      <c r="J501" s="995"/>
      <c r="K501" s="995">
        <v>0</v>
      </c>
      <c r="L501" s="995">
        <v>0</v>
      </c>
      <c r="M501" s="983"/>
      <c r="N501" s="995">
        <v>0</v>
      </c>
      <c r="O501" s="996"/>
    </row>
    <row r="502" spans="1:15">
      <c r="A502" s="997">
        <v>54</v>
      </c>
      <c r="B502" s="998" t="s">
        <v>513</v>
      </c>
      <c r="C502" s="983"/>
      <c r="D502" s="998" t="s">
        <v>31</v>
      </c>
      <c r="E502" s="983" t="s">
        <v>437</v>
      </c>
      <c r="F502" s="998"/>
      <c r="G502" s="998">
        <v>0</v>
      </c>
      <c r="H502" s="998">
        <v>0</v>
      </c>
      <c r="I502" s="983"/>
      <c r="J502" s="998"/>
      <c r="K502" s="998">
        <v>0</v>
      </c>
      <c r="L502" s="998">
        <v>0</v>
      </c>
      <c r="M502" s="983"/>
      <c r="N502" s="998">
        <v>0</v>
      </c>
      <c r="O502" s="999"/>
    </row>
    <row r="503" spans="1:15">
      <c r="A503" s="1577" t="s">
        <v>301</v>
      </c>
      <c r="B503" s="1577"/>
      <c r="C503" s="983"/>
      <c r="D503" s="1000"/>
      <c r="E503" s="983" t="s">
        <v>437</v>
      </c>
      <c r="F503" s="1000">
        <v>120243838</v>
      </c>
      <c r="G503" s="1000">
        <v>0</v>
      </c>
      <c r="H503" s="1000">
        <v>0</v>
      </c>
      <c r="I503" s="983"/>
      <c r="J503" s="1000">
        <v>0</v>
      </c>
      <c r="K503" s="1000">
        <v>0</v>
      </c>
      <c r="L503" s="1000">
        <v>0</v>
      </c>
      <c r="M503" s="983"/>
      <c r="N503" s="1000">
        <v>0</v>
      </c>
      <c r="O503" s="1001"/>
    </row>
    <row r="504" spans="1:15">
      <c r="A504" s="994">
        <v>55</v>
      </c>
      <c r="B504" s="995" t="s">
        <v>956</v>
      </c>
      <c r="C504" s="983"/>
      <c r="D504" s="995" t="s">
        <v>953</v>
      </c>
      <c r="E504" s="983" t="s">
        <v>437</v>
      </c>
      <c r="F504" s="995"/>
      <c r="G504" s="995">
        <v>0</v>
      </c>
      <c r="H504" s="995">
        <v>0</v>
      </c>
      <c r="I504" s="983"/>
      <c r="J504" s="995"/>
      <c r="K504" s="995">
        <v>0</v>
      </c>
      <c r="L504" s="995">
        <v>0</v>
      </c>
      <c r="M504" s="983"/>
      <c r="N504" s="995">
        <v>0</v>
      </c>
      <c r="O504" s="996"/>
    </row>
    <row r="505" spans="1:15">
      <c r="A505" s="997">
        <v>56</v>
      </c>
      <c r="B505" s="998" t="s">
        <v>957</v>
      </c>
      <c r="C505" s="983"/>
      <c r="D505" s="998" t="s">
        <v>958</v>
      </c>
      <c r="E505" s="983" t="s">
        <v>437</v>
      </c>
      <c r="F505" s="998"/>
      <c r="G505" s="998">
        <v>0</v>
      </c>
      <c r="H505" s="998">
        <v>0</v>
      </c>
      <c r="I505" s="983"/>
      <c r="J505" s="998"/>
      <c r="K505" s="998">
        <v>0</v>
      </c>
      <c r="L505" s="998">
        <v>0</v>
      </c>
      <c r="M505" s="983"/>
      <c r="N505" s="998">
        <v>0</v>
      </c>
      <c r="O505" s="999"/>
    </row>
    <row r="506" spans="1:15">
      <c r="A506" s="994">
        <v>57</v>
      </c>
      <c r="B506" s="995" t="s">
        <v>959</v>
      </c>
      <c r="C506" s="983"/>
      <c r="D506" s="995" t="s">
        <v>953</v>
      </c>
      <c r="E506" s="983" t="s">
        <v>437</v>
      </c>
      <c r="F506" s="995"/>
      <c r="G506" s="995">
        <v>0</v>
      </c>
      <c r="H506" s="995">
        <v>0</v>
      </c>
      <c r="I506" s="983"/>
      <c r="J506" s="995"/>
      <c r="K506" s="995">
        <v>0</v>
      </c>
      <c r="L506" s="995">
        <v>0</v>
      </c>
      <c r="M506" s="983"/>
      <c r="N506" s="995">
        <v>0</v>
      </c>
      <c r="O506" s="996"/>
    </row>
    <row r="507" spans="1:15">
      <c r="A507" s="997">
        <v>58</v>
      </c>
      <c r="B507" s="998" t="s">
        <v>960</v>
      </c>
      <c r="C507" s="983"/>
      <c r="D507" s="998" t="s">
        <v>953</v>
      </c>
      <c r="E507" s="983" t="s">
        <v>437</v>
      </c>
      <c r="F507" s="998"/>
      <c r="G507" s="998">
        <v>0</v>
      </c>
      <c r="H507" s="998">
        <v>0</v>
      </c>
      <c r="I507" s="983"/>
      <c r="J507" s="998"/>
      <c r="K507" s="998">
        <v>0</v>
      </c>
      <c r="L507" s="998">
        <v>0</v>
      </c>
      <c r="M507" s="983"/>
      <c r="N507" s="998">
        <v>0</v>
      </c>
      <c r="O507" s="999"/>
    </row>
    <row r="508" spans="1:15">
      <c r="A508" s="994">
        <v>59</v>
      </c>
      <c r="B508" s="995" t="s">
        <v>961</v>
      </c>
      <c r="C508" s="983"/>
      <c r="D508" s="995" t="s">
        <v>953</v>
      </c>
      <c r="E508" s="983"/>
      <c r="F508" s="995"/>
      <c r="G508" s="995">
        <v>0</v>
      </c>
      <c r="H508" s="995">
        <v>0</v>
      </c>
      <c r="I508" s="983"/>
      <c r="J508" s="995"/>
      <c r="K508" s="995">
        <v>0</v>
      </c>
      <c r="L508" s="995">
        <v>0</v>
      </c>
      <c r="M508" s="983"/>
      <c r="N508" s="995">
        <v>0</v>
      </c>
      <c r="O508" s="996"/>
    </row>
    <row r="509" spans="1:15">
      <c r="A509" s="997">
        <v>60</v>
      </c>
      <c r="B509" s="998" t="s">
        <v>962</v>
      </c>
      <c r="C509" s="983"/>
      <c r="D509" s="998" t="s">
        <v>953</v>
      </c>
      <c r="E509" s="983"/>
      <c r="F509" s="998"/>
      <c r="G509" s="998">
        <v>0</v>
      </c>
      <c r="H509" s="998">
        <v>0</v>
      </c>
      <c r="I509" s="983"/>
      <c r="J509" s="998"/>
      <c r="K509" s="998">
        <v>0</v>
      </c>
      <c r="L509" s="998">
        <v>0</v>
      </c>
      <c r="M509" s="983"/>
      <c r="N509" s="998">
        <v>0</v>
      </c>
      <c r="O509" s="999"/>
    </row>
    <row r="510" spans="1:15">
      <c r="A510" s="994">
        <v>61</v>
      </c>
      <c r="B510" s="995" t="s">
        <v>963</v>
      </c>
      <c r="C510" s="983"/>
      <c r="D510" s="995" t="s">
        <v>953</v>
      </c>
      <c r="E510" s="983"/>
      <c r="F510" s="995"/>
      <c r="G510" s="995">
        <v>0</v>
      </c>
      <c r="H510" s="995">
        <v>0</v>
      </c>
      <c r="I510" s="983"/>
      <c r="J510" s="995"/>
      <c r="K510" s="995">
        <v>0</v>
      </c>
      <c r="L510" s="995">
        <v>0</v>
      </c>
      <c r="M510" s="983"/>
      <c r="N510" s="995">
        <v>0</v>
      </c>
      <c r="O510" s="996"/>
    </row>
    <row r="511" spans="1:15">
      <c r="A511" s="997">
        <v>62</v>
      </c>
      <c r="B511" s="998" t="s">
        <v>964</v>
      </c>
      <c r="C511" s="983"/>
      <c r="D511" s="998" t="s">
        <v>953</v>
      </c>
      <c r="E511" s="983"/>
      <c r="F511" s="998"/>
      <c r="G511" s="998">
        <v>0</v>
      </c>
      <c r="H511" s="998">
        <v>0</v>
      </c>
      <c r="I511" s="983"/>
      <c r="J511" s="998"/>
      <c r="K511" s="998">
        <v>0</v>
      </c>
      <c r="L511" s="998">
        <v>0</v>
      </c>
      <c r="M511" s="983"/>
      <c r="N511" s="998">
        <v>0</v>
      </c>
      <c r="O511" s="999"/>
    </row>
    <row r="512" spans="1:15">
      <c r="A512" s="994">
        <v>63</v>
      </c>
      <c r="B512" s="995" t="s">
        <v>965</v>
      </c>
      <c r="C512" s="983"/>
      <c r="D512" s="995" t="s">
        <v>953</v>
      </c>
      <c r="E512" s="983"/>
      <c r="F512" s="995"/>
      <c r="G512" s="995">
        <v>0</v>
      </c>
      <c r="H512" s="995">
        <v>0</v>
      </c>
      <c r="I512" s="983"/>
      <c r="J512" s="995"/>
      <c r="K512" s="995">
        <v>0</v>
      </c>
      <c r="L512" s="995">
        <v>0</v>
      </c>
      <c r="M512" s="983"/>
      <c r="N512" s="995">
        <v>0</v>
      </c>
      <c r="O512" s="996"/>
    </row>
    <row r="513" spans="1:15">
      <c r="A513" s="997">
        <v>64</v>
      </c>
      <c r="B513" s="998" t="s">
        <v>1372</v>
      </c>
      <c r="C513" s="983"/>
      <c r="D513" s="998"/>
      <c r="E513" s="983"/>
      <c r="F513" s="998"/>
      <c r="G513" s="998">
        <v>0</v>
      </c>
      <c r="H513" s="998">
        <v>0</v>
      </c>
      <c r="I513" s="983"/>
      <c r="J513" s="998"/>
      <c r="K513" s="998">
        <v>0</v>
      </c>
      <c r="L513" s="998">
        <v>0</v>
      </c>
      <c r="M513" s="983"/>
      <c r="N513" s="998">
        <v>0</v>
      </c>
      <c r="O513" s="999"/>
    </row>
    <row r="514" spans="1:15">
      <c r="A514" s="994">
        <v>65</v>
      </c>
      <c r="B514" s="995" t="s">
        <v>966</v>
      </c>
      <c r="C514" s="983"/>
      <c r="D514" s="995"/>
      <c r="E514" s="983" t="s">
        <v>437</v>
      </c>
      <c r="F514" s="995">
        <v>120243838</v>
      </c>
      <c r="G514" s="995"/>
      <c r="H514" s="995"/>
      <c r="I514" s="983"/>
      <c r="J514" s="995"/>
      <c r="K514" s="995"/>
      <c r="L514" s="995"/>
      <c r="M514" s="983"/>
      <c r="N514" s="995"/>
      <c r="O514" s="996"/>
    </row>
    <row r="515" spans="1:15">
      <c r="A515" s="1577" t="s">
        <v>992</v>
      </c>
      <c r="B515" s="1577"/>
      <c r="C515" s="983"/>
      <c r="D515" s="1000"/>
      <c r="E515" s="983" t="s">
        <v>437</v>
      </c>
      <c r="F515" s="1000">
        <v>0</v>
      </c>
      <c r="G515" s="1000">
        <v>0</v>
      </c>
      <c r="H515" s="1000">
        <v>0</v>
      </c>
      <c r="I515" s="983"/>
      <c r="J515" s="1000">
        <v>0</v>
      </c>
      <c r="K515" s="1000">
        <v>0</v>
      </c>
      <c r="L515" s="1000">
        <v>0</v>
      </c>
      <c r="M515" s="983"/>
      <c r="N515" s="1000">
        <v>0</v>
      </c>
      <c r="O515" s="1001"/>
    </row>
    <row r="516" spans="1:15">
      <c r="A516" s="994">
        <v>66</v>
      </c>
      <c r="B516" s="995" t="s">
        <v>729</v>
      </c>
      <c r="C516" s="983"/>
      <c r="D516" s="995" t="s">
        <v>680</v>
      </c>
      <c r="E516" s="983" t="s">
        <v>437</v>
      </c>
      <c r="F516" s="995"/>
      <c r="G516" s="995">
        <v>0</v>
      </c>
      <c r="H516" s="995">
        <v>0</v>
      </c>
      <c r="I516" s="983"/>
      <c r="J516" s="995"/>
      <c r="K516" s="995">
        <v>0</v>
      </c>
      <c r="L516" s="995">
        <v>0</v>
      </c>
      <c r="M516" s="983"/>
      <c r="N516" s="995">
        <v>0</v>
      </c>
      <c r="O516" s="996"/>
    </row>
    <row r="517" spans="1:15">
      <c r="A517" s="997">
        <v>67</v>
      </c>
      <c r="B517" s="998" t="s">
        <v>730</v>
      </c>
      <c r="C517" s="983"/>
      <c r="D517" s="998" t="s">
        <v>681</v>
      </c>
      <c r="E517" s="983" t="s">
        <v>437</v>
      </c>
      <c r="F517" s="998"/>
      <c r="G517" s="998">
        <v>0</v>
      </c>
      <c r="H517" s="998">
        <v>0</v>
      </c>
      <c r="I517" s="983"/>
      <c r="J517" s="998"/>
      <c r="K517" s="998">
        <v>0</v>
      </c>
      <c r="L517" s="998">
        <v>0</v>
      </c>
      <c r="M517" s="983"/>
      <c r="N517" s="998">
        <v>0</v>
      </c>
      <c r="O517" s="999"/>
    </row>
    <row r="518" spans="1:15">
      <c r="A518" s="994">
        <v>68</v>
      </c>
      <c r="B518" s="995" t="s">
        <v>731</v>
      </c>
      <c r="C518" s="983"/>
      <c r="D518" s="995" t="s">
        <v>967</v>
      </c>
      <c r="E518" s="983" t="s">
        <v>437</v>
      </c>
      <c r="F518" s="995"/>
      <c r="G518" s="995">
        <v>0</v>
      </c>
      <c r="H518" s="995">
        <v>0</v>
      </c>
      <c r="I518" s="983"/>
      <c r="J518" s="995"/>
      <c r="K518" s="995">
        <v>0</v>
      </c>
      <c r="L518" s="995">
        <v>0</v>
      </c>
      <c r="M518" s="983"/>
      <c r="N518" s="995">
        <v>0</v>
      </c>
      <c r="O518" s="996"/>
    </row>
    <row r="519" spans="1:15">
      <c r="A519" s="997">
        <v>69</v>
      </c>
      <c r="B519" s="998" t="s">
        <v>706</v>
      </c>
      <c r="C519" s="983"/>
      <c r="D519" s="998" t="s">
        <v>682</v>
      </c>
      <c r="E519" s="983" t="s">
        <v>437</v>
      </c>
      <c r="F519" s="998"/>
      <c r="G519" s="998">
        <v>0</v>
      </c>
      <c r="H519" s="998">
        <v>0</v>
      </c>
      <c r="I519" s="983"/>
      <c r="J519" s="998"/>
      <c r="K519" s="998">
        <v>0</v>
      </c>
      <c r="L519" s="998">
        <v>0</v>
      </c>
      <c r="M519" s="983"/>
      <c r="N519" s="998">
        <v>0</v>
      </c>
      <c r="O519" s="999"/>
    </row>
    <row r="523" spans="1:15">
      <c r="A523" s="981"/>
      <c r="B523" s="982" t="s">
        <v>667</v>
      </c>
      <c r="C523" s="983"/>
      <c r="D523" s="983"/>
      <c r="E523" s="983"/>
      <c r="F523" s="984" t="s">
        <v>21</v>
      </c>
      <c r="G523" s="984"/>
      <c r="H523" s="983"/>
      <c r="I523" s="983"/>
      <c r="J523" s="983"/>
      <c r="K523" s="982" t="s">
        <v>668</v>
      </c>
      <c r="L523" s="985">
        <v>2022</v>
      </c>
      <c r="M523" s="983"/>
      <c r="N523" s="986">
        <v>586.96199999999999</v>
      </c>
      <c r="O523" s="987"/>
    </row>
    <row r="524" spans="1:15">
      <c r="A524" s="981"/>
      <c r="B524" s="988"/>
      <c r="C524" s="983"/>
      <c r="D524" s="983"/>
      <c r="E524" s="983"/>
      <c r="F524" s="983"/>
      <c r="G524" s="983"/>
      <c r="H524" s="983"/>
      <c r="I524" s="983"/>
      <c r="J524" s="983"/>
      <c r="K524" s="983"/>
      <c r="L524" s="983"/>
      <c r="M524" s="983"/>
      <c r="N524" s="983"/>
      <c r="O524" s="987"/>
    </row>
    <row r="525" spans="1:15" ht="12.4" customHeight="1">
      <c r="A525" s="1578" t="s">
        <v>0</v>
      </c>
      <c r="B525" s="1580" t="s">
        <v>371</v>
      </c>
      <c r="C525" s="983"/>
      <c r="D525" s="1582" t="s">
        <v>669</v>
      </c>
      <c r="E525" s="983"/>
      <c r="F525" s="1584" t="s">
        <v>670</v>
      </c>
      <c r="G525" s="1584"/>
      <c r="H525" s="1584"/>
      <c r="I525" s="983"/>
      <c r="J525" s="1584" t="s">
        <v>671</v>
      </c>
      <c r="K525" s="1584"/>
      <c r="L525" s="1584"/>
      <c r="M525" s="983"/>
      <c r="N525" s="1574" t="s">
        <v>672</v>
      </c>
      <c r="O525" s="1574" t="s">
        <v>372</v>
      </c>
    </row>
    <row r="526" spans="1:15" ht="12" thickBot="1">
      <c r="A526" s="1579"/>
      <c r="B526" s="1581"/>
      <c r="C526" s="983"/>
      <c r="D526" s="1583"/>
      <c r="E526" s="983"/>
      <c r="F526" s="990" t="s">
        <v>673</v>
      </c>
      <c r="G526" s="991" t="s">
        <v>674</v>
      </c>
      <c r="H526" s="991" t="s">
        <v>675</v>
      </c>
      <c r="I526" s="983"/>
      <c r="J526" s="991" t="s">
        <v>673</v>
      </c>
      <c r="K526" s="991" t="s">
        <v>674</v>
      </c>
      <c r="L526" s="991" t="s">
        <v>675</v>
      </c>
      <c r="M526" s="983"/>
      <c r="N526" s="1575"/>
      <c r="O526" s="1575"/>
    </row>
    <row r="527" spans="1:15" ht="13.15" customHeight="1" thickTop="1">
      <c r="A527" s="1576" t="s">
        <v>445</v>
      </c>
      <c r="B527" s="1576"/>
      <c r="C527" s="983"/>
      <c r="D527" s="992"/>
      <c r="E527" s="983" t="s">
        <v>437</v>
      </c>
      <c r="F527" s="992">
        <v>0</v>
      </c>
      <c r="G527" s="992">
        <v>0</v>
      </c>
      <c r="H527" s="992">
        <v>0</v>
      </c>
      <c r="I527" s="983"/>
      <c r="J527" s="992">
        <v>0</v>
      </c>
      <c r="K527" s="992">
        <v>0</v>
      </c>
      <c r="L527" s="992">
        <v>0</v>
      </c>
      <c r="M527" s="983"/>
      <c r="N527" s="992">
        <v>0</v>
      </c>
      <c r="O527" s="993"/>
    </row>
    <row r="528" spans="1:15">
      <c r="A528" s="994">
        <v>1</v>
      </c>
      <c r="B528" s="995" t="s">
        <v>683</v>
      </c>
      <c r="C528" s="983"/>
      <c r="D528" s="995" t="s">
        <v>257</v>
      </c>
      <c r="E528" s="983" t="s">
        <v>437</v>
      </c>
      <c r="F528" s="995"/>
      <c r="G528" s="995">
        <v>0</v>
      </c>
      <c r="H528" s="995">
        <v>0</v>
      </c>
      <c r="I528" s="983"/>
      <c r="J528" s="995"/>
      <c r="K528" s="995">
        <v>0</v>
      </c>
      <c r="L528" s="995">
        <v>0</v>
      </c>
      <c r="M528" s="983"/>
      <c r="N528" s="995">
        <v>0</v>
      </c>
      <c r="O528" s="996"/>
    </row>
    <row r="529" spans="1:15">
      <c r="A529" s="997">
        <v>2</v>
      </c>
      <c r="B529" s="998" t="s">
        <v>294</v>
      </c>
      <c r="C529" s="983"/>
      <c r="D529" s="998" t="s">
        <v>257</v>
      </c>
      <c r="E529" s="983" t="s">
        <v>437</v>
      </c>
      <c r="F529" s="998"/>
      <c r="G529" s="998">
        <v>0</v>
      </c>
      <c r="H529" s="998">
        <v>0</v>
      </c>
      <c r="I529" s="983"/>
      <c r="J529" s="998"/>
      <c r="K529" s="998">
        <v>0</v>
      </c>
      <c r="L529" s="998">
        <v>0</v>
      </c>
      <c r="M529" s="983"/>
      <c r="N529" s="998">
        <v>0</v>
      </c>
      <c r="O529" s="999"/>
    </row>
    <row r="530" spans="1:15">
      <c r="A530" s="994">
        <v>3</v>
      </c>
      <c r="B530" s="995" t="s">
        <v>295</v>
      </c>
      <c r="C530" s="983"/>
      <c r="D530" s="995" t="s">
        <v>257</v>
      </c>
      <c r="E530" s="983" t="s">
        <v>437</v>
      </c>
      <c r="F530" s="995"/>
      <c r="G530" s="995">
        <v>0</v>
      </c>
      <c r="H530" s="995">
        <v>0</v>
      </c>
      <c r="I530" s="983"/>
      <c r="J530" s="995"/>
      <c r="K530" s="995">
        <v>0</v>
      </c>
      <c r="L530" s="995">
        <v>0</v>
      </c>
      <c r="M530" s="983"/>
      <c r="N530" s="995">
        <v>0</v>
      </c>
      <c r="O530" s="996"/>
    </row>
    <row r="531" spans="1:15">
      <c r="A531" s="997">
        <v>4</v>
      </c>
      <c r="B531" s="998" t="s">
        <v>684</v>
      </c>
      <c r="C531" s="983"/>
      <c r="D531" s="998" t="s">
        <v>286</v>
      </c>
      <c r="E531" s="983" t="s">
        <v>437</v>
      </c>
      <c r="F531" s="998"/>
      <c r="G531" s="998">
        <v>0</v>
      </c>
      <c r="H531" s="998">
        <v>0</v>
      </c>
      <c r="I531" s="983"/>
      <c r="J531" s="998"/>
      <c r="K531" s="998">
        <v>0</v>
      </c>
      <c r="L531" s="998">
        <v>0</v>
      </c>
      <c r="M531" s="983"/>
      <c r="N531" s="998">
        <v>0</v>
      </c>
      <c r="O531" s="999"/>
    </row>
    <row r="532" spans="1:15">
      <c r="A532" s="994">
        <v>5</v>
      </c>
      <c r="B532" s="995" t="s">
        <v>685</v>
      </c>
      <c r="C532" s="983"/>
      <c r="D532" s="995" t="s">
        <v>286</v>
      </c>
      <c r="E532" s="983" t="s">
        <v>437</v>
      </c>
      <c r="F532" s="995"/>
      <c r="G532" s="995">
        <v>0</v>
      </c>
      <c r="H532" s="995">
        <v>0</v>
      </c>
      <c r="I532" s="983"/>
      <c r="J532" s="995"/>
      <c r="K532" s="995">
        <v>0</v>
      </c>
      <c r="L532" s="995">
        <v>0</v>
      </c>
      <c r="M532" s="983"/>
      <c r="N532" s="995">
        <v>0</v>
      </c>
      <c r="O532" s="996"/>
    </row>
    <row r="533" spans="1:15">
      <c r="A533" s="997">
        <v>6</v>
      </c>
      <c r="B533" s="998" t="s">
        <v>686</v>
      </c>
      <c r="C533" s="983"/>
      <c r="D533" s="998" t="s">
        <v>286</v>
      </c>
      <c r="E533" s="983" t="s">
        <v>437</v>
      </c>
      <c r="F533" s="998"/>
      <c r="G533" s="998">
        <v>0</v>
      </c>
      <c r="H533" s="998">
        <v>0</v>
      </c>
      <c r="I533" s="983"/>
      <c r="J533" s="998"/>
      <c r="K533" s="998">
        <v>0</v>
      </c>
      <c r="L533" s="998">
        <v>0</v>
      </c>
      <c r="M533" s="983"/>
      <c r="N533" s="998">
        <v>0</v>
      </c>
      <c r="O533" s="999"/>
    </row>
    <row r="534" spans="1:15">
      <c r="A534" s="1577" t="s">
        <v>676</v>
      </c>
      <c r="B534" s="1577"/>
      <c r="C534" s="983"/>
      <c r="D534" s="1000"/>
      <c r="E534" s="983" t="s">
        <v>437</v>
      </c>
      <c r="F534" s="1000">
        <v>0</v>
      </c>
      <c r="G534" s="1000">
        <v>0</v>
      </c>
      <c r="H534" s="1000">
        <v>0</v>
      </c>
      <c r="I534" s="983"/>
      <c r="J534" s="1000">
        <v>0</v>
      </c>
      <c r="K534" s="1000">
        <v>0</v>
      </c>
      <c r="L534" s="1000">
        <v>0</v>
      </c>
      <c r="M534" s="983"/>
      <c r="N534" s="1000">
        <v>0</v>
      </c>
      <c r="O534" s="1001"/>
    </row>
    <row r="535" spans="1:15">
      <c r="A535" s="994">
        <v>7</v>
      </c>
      <c r="B535" s="995" t="s">
        <v>687</v>
      </c>
      <c r="C535" s="983"/>
      <c r="D535" s="995" t="s">
        <v>257</v>
      </c>
      <c r="E535" s="983" t="s">
        <v>437</v>
      </c>
      <c r="F535" s="995"/>
      <c r="G535" s="995">
        <v>0</v>
      </c>
      <c r="H535" s="995">
        <v>0</v>
      </c>
      <c r="I535" s="983"/>
      <c r="J535" s="995"/>
      <c r="K535" s="995">
        <v>0</v>
      </c>
      <c r="L535" s="995">
        <v>0</v>
      </c>
      <c r="M535" s="983"/>
      <c r="N535" s="995">
        <v>0</v>
      </c>
      <c r="O535" s="996"/>
    </row>
    <row r="536" spans="1:15">
      <c r="A536" s="997">
        <v>8</v>
      </c>
      <c r="B536" s="998" t="s">
        <v>688</v>
      </c>
      <c r="C536" s="983"/>
      <c r="D536" s="998" t="s">
        <v>257</v>
      </c>
      <c r="E536" s="983" t="s">
        <v>437</v>
      </c>
      <c r="F536" s="998"/>
      <c r="G536" s="998">
        <v>0</v>
      </c>
      <c r="H536" s="998">
        <v>0</v>
      </c>
      <c r="I536" s="983"/>
      <c r="J536" s="998"/>
      <c r="K536" s="998">
        <v>0</v>
      </c>
      <c r="L536" s="998">
        <v>0</v>
      </c>
      <c r="M536" s="983"/>
      <c r="N536" s="998">
        <v>0</v>
      </c>
      <c r="O536" s="999"/>
    </row>
    <row r="537" spans="1:15">
      <c r="A537" s="994">
        <v>9</v>
      </c>
      <c r="B537" s="995" t="s">
        <v>689</v>
      </c>
      <c r="C537" s="983"/>
      <c r="D537" s="995" t="s">
        <v>257</v>
      </c>
      <c r="E537" s="983" t="s">
        <v>437</v>
      </c>
      <c r="F537" s="995"/>
      <c r="G537" s="995">
        <v>0</v>
      </c>
      <c r="H537" s="995">
        <v>0</v>
      </c>
      <c r="I537" s="983"/>
      <c r="J537" s="995"/>
      <c r="K537" s="995">
        <v>0</v>
      </c>
      <c r="L537" s="995">
        <v>0</v>
      </c>
      <c r="M537" s="983"/>
      <c r="N537" s="995">
        <v>0</v>
      </c>
      <c r="O537" s="996"/>
    </row>
    <row r="538" spans="1:15">
      <c r="A538" s="997">
        <v>10</v>
      </c>
      <c r="B538" s="998" t="s">
        <v>690</v>
      </c>
      <c r="C538" s="983"/>
      <c r="D538" s="998" t="s">
        <v>259</v>
      </c>
      <c r="E538" s="983" t="s">
        <v>437</v>
      </c>
      <c r="F538" s="998"/>
      <c r="G538" s="998">
        <v>0</v>
      </c>
      <c r="H538" s="998">
        <v>0</v>
      </c>
      <c r="I538" s="983"/>
      <c r="J538" s="998"/>
      <c r="K538" s="998">
        <v>0</v>
      </c>
      <c r="L538" s="998">
        <v>0</v>
      </c>
      <c r="M538" s="983"/>
      <c r="N538" s="998">
        <v>0</v>
      </c>
      <c r="O538" s="999"/>
    </row>
    <row r="539" spans="1:15">
      <c r="A539" s="994">
        <v>11</v>
      </c>
      <c r="B539" s="995" t="s">
        <v>691</v>
      </c>
      <c r="C539" s="983"/>
      <c r="D539" s="995" t="s">
        <v>259</v>
      </c>
      <c r="E539" s="983" t="s">
        <v>437</v>
      </c>
      <c r="F539" s="995"/>
      <c r="G539" s="995">
        <v>0</v>
      </c>
      <c r="H539" s="995">
        <v>0</v>
      </c>
      <c r="I539" s="983"/>
      <c r="J539" s="995"/>
      <c r="K539" s="995">
        <v>0</v>
      </c>
      <c r="L539" s="995">
        <v>0</v>
      </c>
      <c r="M539" s="983"/>
      <c r="N539" s="995">
        <v>0</v>
      </c>
      <c r="O539" s="996"/>
    </row>
    <row r="540" spans="1:15">
      <c r="A540" s="997">
        <v>12</v>
      </c>
      <c r="B540" s="998" t="s">
        <v>692</v>
      </c>
      <c r="C540" s="983"/>
      <c r="D540" s="998" t="s">
        <v>259</v>
      </c>
      <c r="E540" s="983" t="s">
        <v>437</v>
      </c>
      <c r="F540" s="998"/>
      <c r="G540" s="998">
        <v>0</v>
      </c>
      <c r="H540" s="998">
        <v>0</v>
      </c>
      <c r="I540" s="983"/>
      <c r="J540" s="998"/>
      <c r="K540" s="998">
        <v>0</v>
      </c>
      <c r="L540" s="998">
        <v>0</v>
      </c>
      <c r="M540" s="983"/>
      <c r="N540" s="998">
        <v>0</v>
      </c>
      <c r="O540" s="999"/>
    </row>
    <row r="541" spans="1:15">
      <c r="A541" s="1577" t="s">
        <v>535</v>
      </c>
      <c r="B541" s="1577"/>
      <c r="C541" s="983"/>
      <c r="D541" s="1000"/>
      <c r="E541" s="983" t="s">
        <v>437</v>
      </c>
      <c r="F541" s="1000">
        <v>0</v>
      </c>
      <c r="G541" s="1000">
        <v>0</v>
      </c>
      <c r="H541" s="1000">
        <v>0</v>
      </c>
      <c r="I541" s="983"/>
      <c r="J541" s="1000">
        <v>0</v>
      </c>
      <c r="K541" s="1000">
        <v>0</v>
      </c>
      <c r="L541" s="1000">
        <v>0</v>
      </c>
      <c r="M541" s="983"/>
      <c r="N541" s="1000">
        <v>0</v>
      </c>
      <c r="O541" s="1001"/>
    </row>
    <row r="542" spans="1:15">
      <c r="A542" s="994">
        <v>13</v>
      </c>
      <c r="B542" s="995" t="s">
        <v>693</v>
      </c>
      <c r="C542" s="983"/>
      <c r="D542" s="995"/>
      <c r="E542" s="983" t="s">
        <v>437</v>
      </c>
      <c r="F542" s="995"/>
      <c r="G542" s="995">
        <v>0</v>
      </c>
      <c r="H542" s="995">
        <v>0</v>
      </c>
      <c r="I542" s="983"/>
      <c r="J542" s="995"/>
      <c r="K542" s="995">
        <v>0</v>
      </c>
      <c r="L542" s="995">
        <v>0</v>
      </c>
      <c r="M542" s="983"/>
      <c r="N542" s="995">
        <v>0</v>
      </c>
      <c r="O542" s="996"/>
    </row>
    <row r="543" spans="1:15">
      <c r="A543" s="997">
        <v>14</v>
      </c>
      <c r="B543" s="998" t="s">
        <v>694</v>
      </c>
      <c r="C543" s="983"/>
      <c r="D543" s="998"/>
      <c r="E543" s="983" t="s">
        <v>437</v>
      </c>
      <c r="F543" s="998"/>
      <c r="G543" s="998">
        <v>0</v>
      </c>
      <c r="H543" s="998">
        <v>0</v>
      </c>
      <c r="I543" s="983"/>
      <c r="J543" s="998"/>
      <c r="K543" s="998">
        <v>0</v>
      </c>
      <c r="L543" s="998">
        <v>0</v>
      </c>
      <c r="M543" s="983"/>
      <c r="N543" s="998">
        <v>0</v>
      </c>
      <c r="O543" s="999"/>
    </row>
    <row r="544" spans="1:15">
      <c r="A544" s="994">
        <v>15</v>
      </c>
      <c r="B544" s="995" t="s">
        <v>695</v>
      </c>
      <c r="C544" s="983"/>
      <c r="D544" s="995"/>
      <c r="E544" s="983" t="s">
        <v>437</v>
      </c>
      <c r="F544" s="995"/>
      <c r="G544" s="995">
        <v>0</v>
      </c>
      <c r="H544" s="995">
        <v>0</v>
      </c>
      <c r="I544" s="983"/>
      <c r="J544" s="995"/>
      <c r="K544" s="995">
        <v>0</v>
      </c>
      <c r="L544" s="995">
        <v>0</v>
      </c>
      <c r="M544" s="983"/>
      <c r="N544" s="995">
        <v>0</v>
      </c>
      <c r="O544" s="996"/>
    </row>
    <row r="545" spans="1:15">
      <c r="A545" s="1577" t="s">
        <v>537</v>
      </c>
      <c r="B545" s="1577"/>
      <c r="C545" s="983"/>
      <c r="D545" s="1000"/>
      <c r="E545" s="983" t="s">
        <v>437</v>
      </c>
      <c r="F545" s="1000">
        <v>0</v>
      </c>
      <c r="G545" s="1000">
        <v>0</v>
      </c>
      <c r="H545" s="1000">
        <v>0</v>
      </c>
      <c r="I545" s="983"/>
      <c r="J545" s="1000">
        <v>0</v>
      </c>
      <c r="K545" s="1000">
        <v>0</v>
      </c>
      <c r="L545" s="1000">
        <v>0</v>
      </c>
      <c r="M545" s="983"/>
      <c r="N545" s="1000">
        <v>0</v>
      </c>
      <c r="O545" s="1001"/>
    </row>
    <row r="546" spans="1:15">
      <c r="A546" s="994">
        <v>16</v>
      </c>
      <c r="B546" s="995" t="s">
        <v>447</v>
      </c>
      <c r="C546" s="983"/>
      <c r="D546" s="995" t="s">
        <v>263</v>
      </c>
      <c r="E546" s="983" t="s">
        <v>437</v>
      </c>
      <c r="F546" s="995"/>
      <c r="G546" s="995">
        <v>0</v>
      </c>
      <c r="H546" s="995">
        <v>0</v>
      </c>
      <c r="I546" s="983"/>
      <c r="J546" s="995"/>
      <c r="K546" s="995">
        <v>0</v>
      </c>
      <c r="L546" s="995">
        <v>0</v>
      </c>
      <c r="M546" s="983"/>
      <c r="N546" s="995">
        <v>0</v>
      </c>
      <c r="O546" s="996"/>
    </row>
    <row r="547" spans="1:15">
      <c r="A547" s="997">
        <v>17</v>
      </c>
      <c r="B547" s="998" t="s">
        <v>448</v>
      </c>
      <c r="C547" s="983"/>
      <c r="D547" s="998" t="s">
        <v>263</v>
      </c>
      <c r="E547" s="983" t="s">
        <v>437</v>
      </c>
      <c r="F547" s="998"/>
      <c r="G547" s="998">
        <v>0</v>
      </c>
      <c r="H547" s="998">
        <v>0</v>
      </c>
      <c r="I547" s="983"/>
      <c r="J547" s="998"/>
      <c r="K547" s="998">
        <v>0</v>
      </c>
      <c r="L547" s="998">
        <v>0</v>
      </c>
      <c r="M547" s="983"/>
      <c r="N547" s="998">
        <v>0</v>
      </c>
      <c r="O547" s="999"/>
    </row>
    <row r="548" spans="1:15">
      <c r="A548" s="994">
        <v>18</v>
      </c>
      <c r="B548" s="995" t="s">
        <v>228</v>
      </c>
      <c r="C548" s="983"/>
      <c r="D548" s="995" t="s">
        <v>263</v>
      </c>
      <c r="E548" s="983" t="s">
        <v>437</v>
      </c>
      <c r="F548" s="995"/>
      <c r="G548" s="995">
        <v>0</v>
      </c>
      <c r="H548" s="995">
        <v>0</v>
      </c>
      <c r="I548" s="983"/>
      <c r="J548" s="995"/>
      <c r="K548" s="995">
        <v>0</v>
      </c>
      <c r="L548" s="995">
        <v>0</v>
      </c>
      <c r="M548" s="983"/>
      <c r="N548" s="995">
        <v>0</v>
      </c>
      <c r="O548" s="996"/>
    </row>
    <row r="549" spans="1:15">
      <c r="A549" s="1577" t="s">
        <v>446</v>
      </c>
      <c r="B549" s="1577"/>
      <c r="C549" s="983"/>
      <c r="D549" s="1000"/>
      <c r="E549" s="983" t="s">
        <v>437</v>
      </c>
      <c r="F549" s="1000">
        <v>0</v>
      </c>
      <c r="G549" s="1000">
        <v>0</v>
      </c>
      <c r="H549" s="1000">
        <v>0</v>
      </c>
      <c r="I549" s="983"/>
      <c r="J549" s="1000">
        <v>0</v>
      </c>
      <c r="K549" s="1000">
        <v>0</v>
      </c>
      <c r="L549" s="1000">
        <v>0</v>
      </c>
      <c r="M549" s="983"/>
      <c r="N549" s="1000">
        <v>0</v>
      </c>
      <c r="O549" s="1001"/>
    </row>
    <row r="550" spans="1:15">
      <c r="A550" s="997">
        <v>19</v>
      </c>
      <c r="B550" s="998" t="s">
        <v>284</v>
      </c>
      <c r="C550" s="983"/>
      <c r="D550" s="998" t="s">
        <v>257</v>
      </c>
      <c r="E550" s="983" t="s">
        <v>437</v>
      </c>
      <c r="F550" s="998"/>
      <c r="G550" s="998">
        <v>0</v>
      </c>
      <c r="H550" s="998">
        <v>0</v>
      </c>
      <c r="I550" s="983"/>
      <c r="J550" s="998"/>
      <c r="K550" s="998">
        <v>0</v>
      </c>
      <c r="L550" s="998">
        <v>0</v>
      </c>
      <c r="M550" s="983"/>
      <c r="N550" s="998">
        <v>0</v>
      </c>
      <c r="O550" s="999"/>
    </row>
    <row r="551" spans="1:15">
      <c r="A551" s="994">
        <v>20</v>
      </c>
      <c r="B551" s="995" t="s">
        <v>696</v>
      </c>
      <c r="C551" s="983"/>
      <c r="D551" s="995" t="s">
        <v>257</v>
      </c>
      <c r="E551" s="983" t="s">
        <v>437</v>
      </c>
      <c r="F551" s="995"/>
      <c r="G551" s="995">
        <v>0</v>
      </c>
      <c r="H551" s="995">
        <v>0</v>
      </c>
      <c r="I551" s="983"/>
      <c r="J551" s="995"/>
      <c r="K551" s="995">
        <v>0</v>
      </c>
      <c r="L551" s="995">
        <v>0</v>
      </c>
      <c r="M551" s="983"/>
      <c r="N551" s="995">
        <v>0</v>
      </c>
      <c r="O551" s="996"/>
    </row>
    <row r="552" spans="1:15">
      <c r="A552" s="997">
        <v>21</v>
      </c>
      <c r="B552" s="998" t="s">
        <v>285</v>
      </c>
      <c r="C552" s="983"/>
      <c r="D552" s="998" t="s">
        <v>257</v>
      </c>
      <c r="E552" s="983" t="s">
        <v>437</v>
      </c>
      <c r="F552" s="998"/>
      <c r="G552" s="998">
        <v>0</v>
      </c>
      <c r="H552" s="998">
        <v>0</v>
      </c>
      <c r="I552" s="983"/>
      <c r="J552" s="998"/>
      <c r="K552" s="998">
        <v>0</v>
      </c>
      <c r="L552" s="998">
        <v>0</v>
      </c>
      <c r="M552" s="983"/>
      <c r="N552" s="998">
        <v>0</v>
      </c>
      <c r="O552" s="999"/>
    </row>
    <row r="553" spans="1:15">
      <c r="A553" s="994">
        <v>22</v>
      </c>
      <c r="B553" s="995" t="s">
        <v>298</v>
      </c>
      <c r="C553" s="983"/>
      <c r="D553" s="995" t="s">
        <v>257</v>
      </c>
      <c r="E553" s="983" t="s">
        <v>437</v>
      </c>
      <c r="F553" s="995"/>
      <c r="G553" s="995">
        <v>0</v>
      </c>
      <c r="H553" s="995">
        <v>0</v>
      </c>
      <c r="I553" s="983"/>
      <c r="J553" s="995"/>
      <c r="K553" s="995">
        <v>0</v>
      </c>
      <c r="L553" s="995">
        <v>0</v>
      </c>
      <c r="M553" s="983"/>
      <c r="N553" s="995">
        <v>0</v>
      </c>
      <c r="O553" s="996"/>
    </row>
    <row r="554" spans="1:15">
      <c r="A554" s="997">
        <v>23</v>
      </c>
      <c r="B554" s="998" t="s">
        <v>297</v>
      </c>
      <c r="C554" s="983"/>
      <c r="D554" s="998" t="s">
        <v>257</v>
      </c>
      <c r="E554" s="983" t="s">
        <v>437</v>
      </c>
      <c r="F554" s="998"/>
      <c r="G554" s="998">
        <v>0</v>
      </c>
      <c r="H554" s="998">
        <v>0</v>
      </c>
      <c r="I554" s="983"/>
      <c r="J554" s="998"/>
      <c r="K554" s="998">
        <v>0</v>
      </c>
      <c r="L554" s="998">
        <v>0</v>
      </c>
      <c r="M554" s="983"/>
      <c r="N554" s="998">
        <v>0</v>
      </c>
      <c r="O554" s="999"/>
    </row>
    <row r="555" spans="1:15">
      <c r="A555" s="994">
        <v>24</v>
      </c>
      <c r="B555" s="995" t="s">
        <v>697</v>
      </c>
      <c r="C555" s="983"/>
      <c r="D555" s="995" t="s">
        <v>257</v>
      </c>
      <c r="E555" s="983" t="s">
        <v>437</v>
      </c>
      <c r="F555" s="995"/>
      <c r="G555" s="995">
        <v>0</v>
      </c>
      <c r="H555" s="995">
        <v>0</v>
      </c>
      <c r="I555" s="983"/>
      <c r="J555" s="995"/>
      <c r="K555" s="995">
        <v>0</v>
      </c>
      <c r="L555" s="995">
        <v>0</v>
      </c>
      <c r="M555" s="983"/>
      <c r="N555" s="995">
        <v>0</v>
      </c>
      <c r="O555" s="996"/>
    </row>
    <row r="556" spans="1:15">
      <c r="A556" s="997">
        <v>25</v>
      </c>
      <c r="B556" s="998" t="s">
        <v>291</v>
      </c>
      <c r="C556" s="983"/>
      <c r="D556" s="998" t="s">
        <v>257</v>
      </c>
      <c r="E556" s="983" t="s">
        <v>437</v>
      </c>
      <c r="F556" s="998"/>
      <c r="G556" s="998">
        <v>0</v>
      </c>
      <c r="H556" s="998">
        <v>0</v>
      </c>
      <c r="I556" s="983"/>
      <c r="J556" s="998"/>
      <c r="K556" s="998">
        <v>0</v>
      </c>
      <c r="L556" s="998">
        <v>0</v>
      </c>
      <c r="M556" s="983"/>
      <c r="N556" s="998">
        <v>0</v>
      </c>
      <c r="O556" s="999"/>
    </row>
    <row r="557" spans="1:15">
      <c r="A557" s="994">
        <v>26</v>
      </c>
      <c r="B557" s="995" t="s">
        <v>698</v>
      </c>
      <c r="C557" s="983"/>
      <c r="D557" s="995" t="s">
        <v>257</v>
      </c>
      <c r="E557" s="983" t="s">
        <v>437</v>
      </c>
      <c r="F557" s="995"/>
      <c r="G557" s="995">
        <v>0</v>
      </c>
      <c r="H557" s="995">
        <v>0</v>
      </c>
      <c r="I557" s="983"/>
      <c r="J557" s="995"/>
      <c r="K557" s="995">
        <v>0</v>
      </c>
      <c r="L557" s="995">
        <v>0</v>
      </c>
      <c r="M557" s="983"/>
      <c r="N557" s="995">
        <v>0</v>
      </c>
      <c r="O557" s="996"/>
    </row>
    <row r="558" spans="1:15">
      <c r="A558" s="997">
        <v>27</v>
      </c>
      <c r="B558" s="998" t="s">
        <v>287</v>
      </c>
      <c r="C558" s="983"/>
      <c r="D558" s="998" t="s">
        <v>286</v>
      </c>
      <c r="E558" s="983" t="s">
        <v>437</v>
      </c>
      <c r="F558" s="998"/>
      <c r="G558" s="998">
        <v>0</v>
      </c>
      <c r="H558" s="998">
        <v>0</v>
      </c>
      <c r="I558" s="983"/>
      <c r="J558" s="998"/>
      <c r="K558" s="998">
        <v>0</v>
      </c>
      <c r="L558" s="998">
        <v>0</v>
      </c>
      <c r="M558" s="983"/>
      <c r="N558" s="998">
        <v>0</v>
      </c>
      <c r="O558" s="999"/>
    </row>
    <row r="559" spans="1:15">
      <c r="A559" s="994">
        <v>28</v>
      </c>
      <c r="B559" s="995" t="s">
        <v>699</v>
      </c>
      <c r="C559" s="983"/>
      <c r="D559" s="995" t="s">
        <v>257</v>
      </c>
      <c r="E559" s="983" t="s">
        <v>437</v>
      </c>
      <c r="F559" s="995"/>
      <c r="G559" s="995">
        <v>0</v>
      </c>
      <c r="H559" s="995">
        <v>0</v>
      </c>
      <c r="I559" s="983"/>
      <c r="J559" s="995"/>
      <c r="K559" s="995">
        <v>0</v>
      </c>
      <c r="L559" s="995">
        <v>0</v>
      </c>
      <c r="M559" s="983"/>
      <c r="N559" s="995">
        <v>0</v>
      </c>
      <c r="O559" s="996"/>
    </row>
    <row r="560" spans="1:15">
      <c r="A560" s="997">
        <v>29</v>
      </c>
      <c r="B560" s="998" t="s">
        <v>700</v>
      </c>
      <c r="C560" s="983"/>
      <c r="D560" s="998" t="s">
        <v>11</v>
      </c>
      <c r="E560" s="983" t="s">
        <v>437</v>
      </c>
      <c r="F560" s="998"/>
      <c r="G560" s="998">
        <v>0</v>
      </c>
      <c r="H560" s="998">
        <v>0</v>
      </c>
      <c r="I560" s="983"/>
      <c r="J560" s="998"/>
      <c r="K560" s="998">
        <v>0</v>
      </c>
      <c r="L560" s="998">
        <v>0</v>
      </c>
      <c r="M560" s="983"/>
      <c r="N560" s="998">
        <v>0</v>
      </c>
      <c r="O560" s="999"/>
    </row>
    <row r="561" spans="1:15">
      <c r="A561" s="1577" t="s">
        <v>677</v>
      </c>
      <c r="B561" s="1577"/>
      <c r="C561" s="983"/>
      <c r="D561" s="1000"/>
      <c r="E561" s="983" t="s">
        <v>437</v>
      </c>
      <c r="F561" s="1000">
        <v>15723302133</v>
      </c>
      <c r="G561" s="1000">
        <v>167308749</v>
      </c>
      <c r="H561" s="1000">
        <v>15890610882</v>
      </c>
      <c r="I561" s="983"/>
      <c r="J561" s="1000">
        <v>15893867546</v>
      </c>
      <c r="K561" s="1000">
        <v>0</v>
      </c>
      <c r="L561" s="1000">
        <v>15893867546</v>
      </c>
      <c r="M561" s="983"/>
      <c r="N561" s="1000">
        <v>-3256664</v>
      </c>
      <c r="O561" s="1001"/>
    </row>
    <row r="562" spans="1:15">
      <c r="A562" s="994">
        <v>30</v>
      </c>
      <c r="B562" s="995" t="s">
        <v>223</v>
      </c>
      <c r="C562" s="983"/>
      <c r="D562" s="995" t="s">
        <v>269</v>
      </c>
      <c r="E562" s="983" t="s">
        <v>437</v>
      </c>
      <c r="F562" s="995">
        <v>15374983682</v>
      </c>
      <c r="G562" s="995">
        <v>0</v>
      </c>
      <c r="H562" s="995">
        <v>15374983682</v>
      </c>
      <c r="I562" s="983"/>
      <c r="J562" s="995">
        <v>15374983682</v>
      </c>
      <c r="K562" s="995">
        <v>0</v>
      </c>
      <c r="L562" s="995">
        <v>15374983682</v>
      </c>
      <c r="M562" s="983"/>
      <c r="N562" s="995">
        <v>0</v>
      </c>
      <c r="O562" s="996"/>
    </row>
    <row r="563" spans="1:15">
      <c r="A563" s="997">
        <v>31</v>
      </c>
      <c r="B563" s="998" t="s">
        <v>235</v>
      </c>
      <c r="C563" s="983"/>
      <c r="D563" s="998" t="s">
        <v>269</v>
      </c>
      <c r="E563" s="983" t="s">
        <v>437</v>
      </c>
      <c r="F563" s="998"/>
      <c r="G563" s="998">
        <v>0</v>
      </c>
      <c r="H563" s="998">
        <v>0</v>
      </c>
      <c r="I563" s="983"/>
      <c r="J563" s="998"/>
      <c r="K563" s="998">
        <v>0</v>
      </c>
      <c r="L563" s="998">
        <v>0</v>
      </c>
      <c r="M563" s="983"/>
      <c r="N563" s="998">
        <v>0</v>
      </c>
      <c r="O563" s="999"/>
    </row>
    <row r="564" spans="1:15">
      <c r="A564" s="994">
        <v>32</v>
      </c>
      <c r="B564" s="995" t="s">
        <v>232</v>
      </c>
      <c r="C564" s="983"/>
      <c r="D564" s="995" t="s">
        <v>269</v>
      </c>
      <c r="E564" s="983" t="s">
        <v>437</v>
      </c>
      <c r="F564" s="995"/>
      <c r="G564" s="995">
        <v>0</v>
      </c>
      <c r="H564" s="995">
        <v>0</v>
      </c>
      <c r="I564" s="983"/>
      <c r="J564" s="995"/>
      <c r="K564" s="995">
        <v>0</v>
      </c>
      <c r="L564" s="995">
        <v>0</v>
      </c>
      <c r="M564" s="983"/>
      <c r="N564" s="995">
        <v>0</v>
      </c>
      <c r="O564" s="996"/>
    </row>
    <row r="565" spans="1:15">
      <c r="A565" s="997">
        <v>33</v>
      </c>
      <c r="B565" s="998" t="s">
        <v>237</v>
      </c>
      <c r="C565" s="983"/>
      <c r="D565" s="998" t="s">
        <v>269</v>
      </c>
      <c r="E565" s="983" t="s">
        <v>437</v>
      </c>
      <c r="F565" s="998"/>
      <c r="G565" s="998">
        <v>0</v>
      </c>
      <c r="H565" s="998">
        <v>0</v>
      </c>
      <c r="I565" s="983"/>
      <c r="J565" s="998"/>
      <c r="K565" s="998">
        <v>0</v>
      </c>
      <c r="L565" s="998">
        <v>0</v>
      </c>
      <c r="M565" s="983"/>
      <c r="N565" s="998">
        <v>0</v>
      </c>
      <c r="O565" s="999"/>
    </row>
    <row r="566" spans="1:15">
      <c r="A566" s="994">
        <v>34</v>
      </c>
      <c r="B566" s="995" t="s">
        <v>234</v>
      </c>
      <c r="C566" s="983"/>
      <c r="D566" s="995" t="s">
        <v>269</v>
      </c>
      <c r="E566" s="983" t="s">
        <v>437</v>
      </c>
      <c r="F566" s="995"/>
      <c r="G566" s="995">
        <v>0</v>
      </c>
      <c r="H566" s="995">
        <v>0</v>
      </c>
      <c r="I566" s="983"/>
      <c r="J566" s="995"/>
      <c r="K566" s="995">
        <v>0</v>
      </c>
      <c r="L566" s="995">
        <v>0</v>
      </c>
      <c r="M566" s="983"/>
      <c r="N566" s="995">
        <v>0</v>
      </c>
      <c r="O566" s="996"/>
    </row>
    <row r="567" spans="1:15">
      <c r="A567" s="997">
        <v>35</v>
      </c>
      <c r="B567" s="998" t="s">
        <v>224</v>
      </c>
      <c r="C567" s="983"/>
      <c r="D567" s="998" t="s">
        <v>269</v>
      </c>
      <c r="E567" s="983" t="s">
        <v>437</v>
      </c>
      <c r="F567" s="998">
        <v>105233120</v>
      </c>
      <c r="G567" s="998">
        <v>0</v>
      </c>
      <c r="H567" s="998">
        <v>105233120</v>
      </c>
      <c r="I567" s="983"/>
      <c r="J567" s="998">
        <v>107891284</v>
      </c>
      <c r="K567" s="998">
        <v>0</v>
      </c>
      <c r="L567" s="998">
        <v>107891284</v>
      </c>
      <c r="M567" s="983"/>
      <c r="N567" s="998">
        <v>-2658164</v>
      </c>
      <c r="O567" s="999" t="s">
        <v>4251</v>
      </c>
    </row>
    <row r="568" spans="1:15">
      <c r="A568" s="994">
        <v>36</v>
      </c>
      <c r="B568" s="995" t="s">
        <v>227</v>
      </c>
      <c r="C568" s="983"/>
      <c r="D568" s="995" t="s">
        <v>269</v>
      </c>
      <c r="E568" s="983" t="s">
        <v>437</v>
      </c>
      <c r="F568" s="995"/>
      <c r="G568" s="995">
        <v>0</v>
      </c>
      <c r="H568" s="995">
        <v>0</v>
      </c>
      <c r="I568" s="983"/>
      <c r="J568" s="995"/>
      <c r="K568" s="995">
        <v>0</v>
      </c>
      <c r="L568" s="995">
        <v>0</v>
      </c>
      <c r="M568" s="983"/>
      <c r="N568" s="995">
        <v>0</v>
      </c>
      <c r="O568" s="996"/>
    </row>
    <row r="569" spans="1:15">
      <c r="A569" s="997">
        <v>37</v>
      </c>
      <c r="B569" s="998" t="s">
        <v>226</v>
      </c>
      <c r="C569" s="983"/>
      <c r="D569" s="998" t="s">
        <v>254</v>
      </c>
      <c r="E569" s="983" t="s">
        <v>437</v>
      </c>
      <c r="F569" s="998">
        <v>235652425</v>
      </c>
      <c r="G569" s="998">
        <v>167308749</v>
      </c>
      <c r="H569" s="998">
        <v>402961174</v>
      </c>
      <c r="I569" s="983"/>
      <c r="J569" s="998">
        <v>402961174</v>
      </c>
      <c r="K569" s="998">
        <v>0</v>
      </c>
      <c r="L569" s="998">
        <v>402961174</v>
      </c>
      <c r="M569" s="983"/>
      <c r="N569" s="998">
        <v>0</v>
      </c>
      <c r="O569" s="999"/>
    </row>
    <row r="570" spans="1:15">
      <c r="A570" s="994">
        <v>38</v>
      </c>
      <c r="B570" s="995" t="s">
        <v>236</v>
      </c>
      <c r="C570" s="983"/>
      <c r="D570" s="995" t="s">
        <v>254</v>
      </c>
      <c r="E570" s="983" t="s">
        <v>437</v>
      </c>
      <c r="F570" s="995"/>
      <c r="G570" s="995">
        <v>0</v>
      </c>
      <c r="H570" s="995">
        <v>0</v>
      </c>
      <c r="I570" s="983"/>
      <c r="J570" s="995"/>
      <c r="K570" s="995">
        <v>0</v>
      </c>
      <c r="L570" s="995">
        <v>0</v>
      </c>
      <c r="M570" s="983"/>
      <c r="N570" s="995">
        <v>0</v>
      </c>
      <c r="O570" s="996"/>
    </row>
    <row r="571" spans="1:15">
      <c r="A571" s="997">
        <v>39</v>
      </c>
      <c r="B571" s="998" t="s">
        <v>230</v>
      </c>
      <c r="C571" s="983"/>
      <c r="D571" s="998" t="s">
        <v>254</v>
      </c>
      <c r="E571" s="983" t="s">
        <v>437</v>
      </c>
      <c r="F571" s="998"/>
      <c r="G571" s="998">
        <v>0</v>
      </c>
      <c r="H571" s="998">
        <v>0</v>
      </c>
      <c r="I571" s="983"/>
      <c r="J571" s="998"/>
      <c r="K571" s="998">
        <v>0</v>
      </c>
      <c r="L571" s="998">
        <v>0</v>
      </c>
      <c r="M571" s="983"/>
      <c r="N571" s="998">
        <v>0</v>
      </c>
      <c r="O571" s="999"/>
    </row>
    <row r="572" spans="1:15">
      <c r="A572" s="994">
        <v>40</v>
      </c>
      <c r="B572" s="995" t="s">
        <v>225</v>
      </c>
      <c r="C572" s="983"/>
      <c r="D572" s="995" t="s">
        <v>254</v>
      </c>
      <c r="E572" s="983" t="s">
        <v>437</v>
      </c>
      <c r="F572" s="995"/>
      <c r="G572" s="995">
        <v>0</v>
      </c>
      <c r="H572" s="995">
        <v>0</v>
      </c>
      <c r="I572" s="983"/>
      <c r="J572" s="995"/>
      <c r="K572" s="995">
        <v>0</v>
      </c>
      <c r="L572" s="995">
        <v>0</v>
      </c>
      <c r="M572" s="983"/>
      <c r="N572" s="995">
        <v>0</v>
      </c>
      <c r="O572" s="996"/>
    </row>
    <row r="573" spans="1:15">
      <c r="A573" s="997">
        <v>41</v>
      </c>
      <c r="B573" s="998" t="s">
        <v>701</v>
      </c>
      <c r="C573" s="983"/>
      <c r="D573" s="998" t="s">
        <v>263</v>
      </c>
      <c r="E573" s="983" t="s">
        <v>437</v>
      </c>
      <c r="F573" s="998"/>
      <c r="G573" s="998">
        <v>0</v>
      </c>
      <c r="H573" s="998">
        <v>0</v>
      </c>
      <c r="I573" s="983"/>
      <c r="J573" s="998"/>
      <c r="K573" s="998">
        <v>0</v>
      </c>
      <c r="L573" s="998">
        <v>0</v>
      </c>
      <c r="M573" s="983"/>
      <c r="N573" s="998">
        <v>0</v>
      </c>
      <c r="O573" s="999"/>
    </row>
    <row r="574" spans="1:15">
      <c r="A574" s="994">
        <v>42</v>
      </c>
      <c r="B574" s="995" t="s">
        <v>233</v>
      </c>
      <c r="C574" s="983"/>
      <c r="D574" s="995" t="s">
        <v>269</v>
      </c>
      <c r="E574" s="983" t="s">
        <v>437</v>
      </c>
      <c r="F574" s="995">
        <v>880340</v>
      </c>
      <c r="G574" s="995">
        <v>0</v>
      </c>
      <c r="H574" s="995">
        <v>880340</v>
      </c>
      <c r="I574" s="983"/>
      <c r="J574" s="995">
        <v>880340</v>
      </c>
      <c r="K574" s="995">
        <v>0</v>
      </c>
      <c r="L574" s="995">
        <v>880340</v>
      </c>
      <c r="M574" s="983"/>
      <c r="N574" s="995">
        <v>0</v>
      </c>
      <c r="O574" s="996"/>
    </row>
    <row r="575" spans="1:15">
      <c r="A575" s="997">
        <v>43</v>
      </c>
      <c r="B575" s="998" t="s">
        <v>231</v>
      </c>
      <c r="C575" s="983"/>
      <c r="D575" s="998" t="s">
        <v>269</v>
      </c>
      <c r="E575" s="983" t="s">
        <v>437</v>
      </c>
      <c r="F575" s="998">
        <v>1320511</v>
      </c>
      <c r="G575" s="998">
        <v>0</v>
      </c>
      <c r="H575" s="998">
        <v>1320511</v>
      </c>
      <c r="I575" s="983"/>
      <c r="J575" s="998">
        <v>1320511</v>
      </c>
      <c r="K575" s="998">
        <v>0</v>
      </c>
      <c r="L575" s="998">
        <v>1320511</v>
      </c>
      <c r="M575" s="983"/>
      <c r="N575" s="998">
        <v>0</v>
      </c>
      <c r="O575" s="999"/>
    </row>
    <row r="576" spans="1:15">
      <c r="A576" s="994">
        <v>44</v>
      </c>
      <c r="B576" s="995" t="s">
        <v>702</v>
      </c>
      <c r="C576" s="983"/>
      <c r="D576" s="995" t="s">
        <v>269</v>
      </c>
      <c r="E576" s="983" t="s">
        <v>437</v>
      </c>
      <c r="F576" s="995"/>
      <c r="G576" s="995">
        <v>0</v>
      </c>
      <c r="H576" s="995">
        <v>0</v>
      </c>
      <c r="I576" s="983"/>
      <c r="J576" s="995"/>
      <c r="K576" s="995">
        <v>0</v>
      </c>
      <c r="L576" s="995">
        <v>0</v>
      </c>
      <c r="M576" s="983"/>
      <c r="N576" s="995">
        <v>0</v>
      </c>
      <c r="O576" s="996"/>
    </row>
    <row r="577" spans="1:15">
      <c r="A577" s="997">
        <v>45</v>
      </c>
      <c r="B577" s="998" t="s">
        <v>229</v>
      </c>
      <c r="C577" s="983"/>
      <c r="D577" s="998" t="s">
        <v>269</v>
      </c>
      <c r="E577" s="983" t="s">
        <v>437</v>
      </c>
      <c r="F577" s="998"/>
      <c r="G577" s="998">
        <v>0</v>
      </c>
      <c r="H577" s="998">
        <v>0</v>
      </c>
      <c r="I577" s="983"/>
      <c r="J577" s="998"/>
      <c r="K577" s="998">
        <v>0</v>
      </c>
      <c r="L577" s="998">
        <v>0</v>
      </c>
      <c r="M577" s="983"/>
      <c r="N577" s="998">
        <v>0</v>
      </c>
      <c r="O577" s="999"/>
    </row>
    <row r="578" spans="1:15">
      <c r="A578" s="994">
        <v>46</v>
      </c>
      <c r="B578" s="995" t="s">
        <v>703</v>
      </c>
      <c r="C578" s="983"/>
      <c r="D578" s="995" t="s">
        <v>253</v>
      </c>
      <c r="E578" s="983" t="s">
        <v>437</v>
      </c>
      <c r="F578" s="995"/>
      <c r="G578" s="995">
        <v>0</v>
      </c>
      <c r="H578" s="995">
        <v>0</v>
      </c>
      <c r="I578" s="983"/>
      <c r="J578" s="995"/>
      <c r="K578" s="995">
        <v>0</v>
      </c>
      <c r="L578" s="995">
        <v>0</v>
      </c>
      <c r="M578" s="983"/>
      <c r="N578" s="995">
        <v>0</v>
      </c>
      <c r="O578" s="996"/>
    </row>
    <row r="579" spans="1:15">
      <c r="A579" s="997">
        <v>47</v>
      </c>
      <c r="B579" s="998" t="s">
        <v>282</v>
      </c>
      <c r="C579" s="983"/>
      <c r="D579" s="998" t="s">
        <v>274</v>
      </c>
      <c r="E579" s="983" t="s">
        <v>437</v>
      </c>
      <c r="F579" s="998">
        <v>5232055</v>
      </c>
      <c r="G579" s="998">
        <v>0</v>
      </c>
      <c r="H579" s="998">
        <v>5232055</v>
      </c>
      <c r="I579" s="983"/>
      <c r="J579" s="998">
        <v>5830555</v>
      </c>
      <c r="K579" s="998">
        <v>0</v>
      </c>
      <c r="L579" s="998">
        <v>5830555</v>
      </c>
      <c r="M579" s="983"/>
      <c r="N579" s="998">
        <v>-598500</v>
      </c>
      <c r="O579" s="999" t="s">
        <v>4251</v>
      </c>
    </row>
    <row r="580" spans="1:15">
      <c r="A580" s="994">
        <v>48</v>
      </c>
      <c r="B580" s="995" t="s">
        <v>299</v>
      </c>
      <c r="C580" s="983"/>
      <c r="D580" s="995" t="s">
        <v>275</v>
      </c>
      <c r="E580" s="983" t="s">
        <v>437</v>
      </c>
      <c r="F580" s="995"/>
      <c r="G580" s="995">
        <v>0</v>
      </c>
      <c r="H580" s="995">
        <v>0</v>
      </c>
      <c r="I580" s="983"/>
      <c r="J580" s="995"/>
      <c r="K580" s="995">
        <v>0</v>
      </c>
      <c r="L580" s="995">
        <v>0</v>
      </c>
      <c r="M580" s="983"/>
      <c r="N580" s="995">
        <v>0</v>
      </c>
      <c r="O580" s="996"/>
    </row>
    <row r="581" spans="1:15">
      <c r="A581" s="997">
        <v>49</v>
      </c>
      <c r="B581" s="998" t="s">
        <v>704</v>
      </c>
      <c r="C581" s="983"/>
      <c r="D581" s="998" t="s">
        <v>276</v>
      </c>
      <c r="E581" s="983" t="s">
        <v>437</v>
      </c>
      <c r="F581" s="998"/>
      <c r="G581" s="998">
        <v>0</v>
      </c>
      <c r="H581" s="998">
        <v>0</v>
      </c>
      <c r="I581" s="983"/>
      <c r="J581" s="998"/>
      <c r="K581" s="998">
        <v>0</v>
      </c>
      <c r="L581" s="998">
        <v>0</v>
      </c>
      <c r="M581" s="983"/>
      <c r="N581" s="998">
        <v>0</v>
      </c>
      <c r="O581" s="999"/>
    </row>
    <row r="582" spans="1:15">
      <c r="A582" s="994">
        <v>50</v>
      </c>
      <c r="B582" s="995" t="s">
        <v>705</v>
      </c>
      <c r="C582" s="983"/>
      <c r="D582" s="995" t="s">
        <v>678</v>
      </c>
      <c r="E582" s="983" t="s">
        <v>437</v>
      </c>
      <c r="F582" s="995"/>
      <c r="G582" s="995">
        <v>0</v>
      </c>
      <c r="H582" s="995">
        <v>0</v>
      </c>
      <c r="I582" s="983"/>
      <c r="J582" s="995"/>
      <c r="K582" s="995">
        <v>0</v>
      </c>
      <c r="L582" s="995">
        <v>0</v>
      </c>
      <c r="M582" s="983"/>
      <c r="N582" s="995">
        <v>0</v>
      </c>
      <c r="O582" s="996"/>
    </row>
    <row r="583" spans="1:15" ht="12" thickBot="1">
      <c r="A583" s="989"/>
      <c r="B583" s="989" t="s">
        <v>679</v>
      </c>
      <c r="C583" s="983"/>
      <c r="D583" s="1002"/>
      <c r="E583" s="983" t="s">
        <v>437</v>
      </c>
      <c r="F583" s="1002">
        <v>15723302133</v>
      </c>
      <c r="G583" s="1002">
        <v>167308749</v>
      </c>
      <c r="H583" s="1002">
        <v>15890610882</v>
      </c>
      <c r="I583" s="983"/>
      <c r="J583" s="1002">
        <v>15893867546</v>
      </c>
      <c r="K583" s="1002">
        <v>0</v>
      </c>
      <c r="L583" s="1002">
        <v>15893867546</v>
      </c>
      <c r="M583" s="983"/>
      <c r="N583" s="1002">
        <v>-3256664</v>
      </c>
      <c r="O583" s="989"/>
    </row>
    <row r="584" spans="1:15" ht="12" thickTop="1">
      <c r="A584" s="1577" t="s">
        <v>300</v>
      </c>
      <c r="B584" s="1577"/>
      <c r="C584" s="983"/>
      <c r="D584" s="1000"/>
      <c r="E584" s="983" t="s">
        <v>437</v>
      </c>
      <c r="F584" s="1000">
        <v>0</v>
      </c>
      <c r="G584" s="1000">
        <v>0</v>
      </c>
      <c r="H584" s="1000">
        <v>0</v>
      </c>
      <c r="I584" s="983"/>
      <c r="J584" s="1000">
        <v>0</v>
      </c>
      <c r="K584" s="1000">
        <v>0</v>
      </c>
      <c r="L584" s="1000">
        <v>0</v>
      </c>
      <c r="M584" s="983"/>
      <c r="N584" s="1000">
        <v>0</v>
      </c>
      <c r="O584" s="1001"/>
    </row>
    <row r="585" spans="1:15">
      <c r="A585" s="994">
        <v>51</v>
      </c>
      <c r="B585" s="995" t="s">
        <v>725</v>
      </c>
      <c r="C585" s="983"/>
      <c r="D585" s="995" t="s">
        <v>31</v>
      </c>
      <c r="E585" s="983" t="s">
        <v>437</v>
      </c>
      <c r="F585" s="995"/>
      <c r="G585" s="995">
        <v>0</v>
      </c>
      <c r="H585" s="995">
        <v>0</v>
      </c>
      <c r="I585" s="983"/>
      <c r="J585" s="995"/>
      <c r="K585" s="995">
        <v>0</v>
      </c>
      <c r="L585" s="995">
        <v>0</v>
      </c>
      <c r="M585" s="983"/>
      <c r="N585" s="995">
        <v>0</v>
      </c>
      <c r="O585" s="996"/>
    </row>
    <row r="586" spans="1:15">
      <c r="A586" s="997">
        <v>52</v>
      </c>
      <c r="B586" s="998" t="s">
        <v>726</v>
      </c>
      <c r="C586" s="983"/>
      <c r="D586" s="998" t="s">
        <v>31</v>
      </c>
      <c r="E586" s="983" t="s">
        <v>437</v>
      </c>
      <c r="F586" s="998"/>
      <c r="G586" s="998">
        <v>0</v>
      </c>
      <c r="H586" s="998">
        <v>0</v>
      </c>
      <c r="I586" s="983"/>
      <c r="J586" s="998"/>
      <c r="K586" s="998">
        <v>0</v>
      </c>
      <c r="L586" s="998">
        <v>0</v>
      </c>
      <c r="M586" s="983"/>
      <c r="N586" s="998">
        <v>0</v>
      </c>
      <c r="O586" s="999"/>
    </row>
    <row r="587" spans="1:15">
      <c r="A587" s="994">
        <v>53</v>
      </c>
      <c r="B587" s="995" t="s">
        <v>727</v>
      </c>
      <c r="C587" s="983"/>
      <c r="D587" s="995" t="s">
        <v>31</v>
      </c>
      <c r="E587" s="983" t="s">
        <v>437</v>
      </c>
      <c r="F587" s="995"/>
      <c r="G587" s="995">
        <v>0</v>
      </c>
      <c r="H587" s="995">
        <v>0</v>
      </c>
      <c r="I587" s="983"/>
      <c r="J587" s="995"/>
      <c r="K587" s="995">
        <v>0</v>
      </c>
      <c r="L587" s="995">
        <v>0</v>
      </c>
      <c r="M587" s="983"/>
      <c r="N587" s="995">
        <v>0</v>
      </c>
      <c r="O587" s="996"/>
    </row>
    <row r="588" spans="1:15">
      <c r="A588" s="997">
        <v>54</v>
      </c>
      <c r="B588" s="998" t="s">
        <v>513</v>
      </c>
      <c r="C588" s="983"/>
      <c r="D588" s="998" t="s">
        <v>31</v>
      </c>
      <c r="E588" s="983" t="s">
        <v>437</v>
      </c>
      <c r="F588" s="998"/>
      <c r="G588" s="998">
        <v>0</v>
      </c>
      <c r="H588" s="998">
        <v>0</v>
      </c>
      <c r="I588" s="983"/>
      <c r="J588" s="998"/>
      <c r="K588" s="998">
        <v>0</v>
      </c>
      <c r="L588" s="998">
        <v>0</v>
      </c>
      <c r="M588" s="983"/>
      <c r="N588" s="998">
        <v>0</v>
      </c>
      <c r="O588" s="999"/>
    </row>
    <row r="589" spans="1:15">
      <c r="A589" s="1577" t="s">
        <v>301</v>
      </c>
      <c r="B589" s="1577"/>
      <c r="C589" s="983"/>
      <c r="D589" s="1000"/>
      <c r="E589" s="983" t="s">
        <v>437</v>
      </c>
      <c r="F589" s="1000">
        <v>0</v>
      </c>
      <c r="G589" s="1000">
        <v>0</v>
      </c>
      <c r="H589" s="1000">
        <v>0</v>
      </c>
      <c r="I589" s="983"/>
      <c r="J589" s="1000">
        <v>0</v>
      </c>
      <c r="K589" s="1000">
        <v>0</v>
      </c>
      <c r="L589" s="1000">
        <v>0</v>
      </c>
      <c r="M589" s="983"/>
      <c r="N589" s="1000">
        <v>0</v>
      </c>
      <c r="O589" s="1001"/>
    </row>
    <row r="590" spans="1:15">
      <c r="A590" s="994">
        <v>55</v>
      </c>
      <c r="B590" s="995" t="s">
        <v>956</v>
      </c>
      <c r="C590" s="983"/>
      <c r="D590" s="995" t="s">
        <v>953</v>
      </c>
      <c r="E590" s="983" t="s">
        <v>437</v>
      </c>
      <c r="F590" s="995"/>
      <c r="G590" s="995">
        <v>0</v>
      </c>
      <c r="H590" s="995">
        <v>0</v>
      </c>
      <c r="I590" s="983"/>
      <c r="J590" s="995"/>
      <c r="K590" s="995">
        <v>0</v>
      </c>
      <c r="L590" s="995">
        <v>0</v>
      </c>
      <c r="M590" s="983"/>
      <c r="N590" s="995">
        <v>0</v>
      </c>
      <c r="O590" s="996"/>
    </row>
    <row r="591" spans="1:15">
      <c r="A591" s="997">
        <v>56</v>
      </c>
      <c r="B591" s="998" t="s">
        <v>957</v>
      </c>
      <c r="C591" s="983"/>
      <c r="D591" s="998" t="s">
        <v>958</v>
      </c>
      <c r="E591" s="983" t="s">
        <v>437</v>
      </c>
      <c r="F591" s="998"/>
      <c r="G591" s="998">
        <v>0</v>
      </c>
      <c r="H591" s="998">
        <v>0</v>
      </c>
      <c r="I591" s="983"/>
      <c r="J591" s="998"/>
      <c r="K591" s="998">
        <v>0</v>
      </c>
      <c r="L591" s="998">
        <v>0</v>
      </c>
      <c r="M591" s="983"/>
      <c r="N591" s="998">
        <v>0</v>
      </c>
      <c r="O591" s="999"/>
    </row>
    <row r="592" spans="1:15">
      <c r="A592" s="994">
        <v>57</v>
      </c>
      <c r="B592" s="995" t="s">
        <v>959</v>
      </c>
      <c r="C592" s="983"/>
      <c r="D592" s="995" t="s">
        <v>953</v>
      </c>
      <c r="E592" s="983" t="s">
        <v>437</v>
      </c>
      <c r="F592" s="995"/>
      <c r="G592" s="995">
        <v>0</v>
      </c>
      <c r="H592" s="995">
        <v>0</v>
      </c>
      <c r="I592" s="983"/>
      <c r="J592" s="995"/>
      <c r="K592" s="995">
        <v>0</v>
      </c>
      <c r="L592" s="995">
        <v>0</v>
      </c>
      <c r="M592" s="983"/>
      <c r="N592" s="995">
        <v>0</v>
      </c>
      <c r="O592" s="996"/>
    </row>
    <row r="593" spans="1:15">
      <c r="A593" s="997">
        <v>58</v>
      </c>
      <c r="B593" s="998" t="s">
        <v>960</v>
      </c>
      <c r="C593" s="983"/>
      <c r="D593" s="998" t="s">
        <v>953</v>
      </c>
      <c r="E593" s="983" t="s">
        <v>437</v>
      </c>
      <c r="F593" s="998"/>
      <c r="G593" s="998">
        <v>0</v>
      </c>
      <c r="H593" s="998">
        <v>0</v>
      </c>
      <c r="I593" s="983"/>
      <c r="J593" s="998"/>
      <c r="K593" s="998">
        <v>0</v>
      </c>
      <c r="L593" s="998">
        <v>0</v>
      </c>
      <c r="M593" s="983"/>
      <c r="N593" s="998">
        <v>0</v>
      </c>
      <c r="O593" s="999"/>
    </row>
    <row r="594" spans="1:15">
      <c r="A594" s="994">
        <v>59</v>
      </c>
      <c r="B594" s="995" t="s">
        <v>961</v>
      </c>
      <c r="C594" s="983"/>
      <c r="D594" s="995" t="s">
        <v>953</v>
      </c>
      <c r="E594" s="983"/>
      <c r="F594" s="995"/>
      <c r="G594" s="995">
        <v>0</v>
      </c>
      <c r="H594" s="995">
        <v>0</v>
      </c>
      <c r="I594" s="983"/>
      <c r="J594" s="995"/>
      <c r="K594" s="995">
        <v>0</v>
      </c>
      <c r="L594" s="995">
        <v>0</v>
      </c>
      <c r="M594" s="983"/>
      <c r="N594" s="995">
        <v>0</v>
      </c>
      <c r="O594" s="996"/>
    </row>
    <row r="595" spans="1:15">
      <c r="A595" s="997">
        <v>60</v>
      </c>
      <c r="B595" s="998" t="s">
        <v>962</v>
      </c>
      <c r="C595" s="983"/>
      <c r="D595" s="998" t="s">
        <v>953</v>
      </c>
      <c r="E595" s="983"/>
      <c r="F595" s="998"/>
      <c r="G595" s="998">
        <v>0</v>
      </c>
      <c r="H595" s="998">
        <v>0</v>
      </c>
      <c r="I595" s="983"/>
      <c r="J595" s="998"/>
      <c r="K595" s="998">
        <v>0</v>
      </c>
      <c r="L595" s="998">
        <v>0</v>
      </c>
      <c r="M595" s="983"/>
      <c r="N595" s="998">
        <v>0</v>
      </c>
      <c r="O595" s="999"/>
    </row>
    <row r="596" spans="1:15">
      <c r="A596" s="994">
        <v>61</v>
      </c>
      <c r="B596" s="995" t="s">
        <v>963</v>
      </c>
      <c r="C596" s="983"/>
      <c r="D596" s="995" t="s">
        <v>953</v>
      </c>
      <c r="E596" s="983"/>
      <c r="F596" s="995"/>
      <c r="G596" s="995">
        <v>0</v>
      </c>
      <c r="H596" s="995">
        <v>0</v>
      </c>
      <c r="I596" s="983"/>
      <c r="J596" s="995"/>
      <c r="K596" s="995">
        <v>0</v>
      </c>
      <c r="L596" s="995">
        <v>0</v>
      </c>
      <c r="M596" s="983"/>
      <c r="N596" s="995">
        <v>0</v>
      </c>
      <c r="O596" s="996"/>
    </row>
    <row r="597" spans="1:15">
      <c r="A597" s="997">
        <v>62</v>
      </c>
      <c r="B597" s="998" t="s">
        <v>964</v>
      </c>
      <c r="C597" s="983"/>
      <c r="D597" s="998" t="s">
        <v>953</v>
      </c>
      <c r="E597" s="983"/>
      <c r="F597" s="998"/>
      <c r="G597" s="998">
        <v>0</v>
      </c>
      <c r="H597" s="998">
        <v>0</v>
      </c>
      <c r="I597" s="983"/>
      <c r="J597" s="998"/>
      <c r="K597" s="998">
        <v>0</v>
      </c>
      <c r="L597" s="998">
        <v>0</v>
      </c>
      <c r="M597" s="983"/>
      <c r="N597" s="998">
        <v>0</v>
      </c>
      <c r="O597" s="999"/>
    </row>
    <row r="598" spans="1:15">
      <c r="A598" s="994">
        <v>63</v>
      </c>
      <c r="B598" s="995" t="s">
        <v>965</v>
      </c>
      <c r="C598" s="983"/>
      <c r="D598" s="995" t="s">
        <v>953</v>
      </c>
      <c r="E598" s="983"/>
      <c r="F598" s="995"/>
      <c r="G598" s="995">
        <v>0</v>
      </c>
      <c r="H598" s="995">
        <v>0</v>
      </c>
      <c r="I598" s="983"/>
      <c r="J598" s="995"/>
      <c r="K598" s="995">
        <v>0</v>
      </c>
      <c r="L598" s="995">
        <v>0</v>
      </c>
      <c r="M598" s="983"/>
      <c r="N598" s="995">
        <v>0</v>
      </c>
      <c r="O598" s="996"/>
    </row>
    <row r="599" spans="1:15">
      <c r="A599" s="997">
        <v>64</v>
      </c>
      <c r="B599" s="998" t="s">
        <v>1372</v>
      </c>
      <c r="C599" s="983"/>
      <c r="D599" s="998"/>
      <c r="E599" s="983"/>
      <c r="F599" s="998"/>
      <c r="G599" s="998">
        <v>0</v>
      </c>
      <c r="H599" s="998">
        <v>0</v>
      </c>
      <c r="I599" s="983"/>
      <c r="J599" s="998"/>
      <c r="K599" s="998">
        <v>0</v>
      </c>
      <c r="L599" s="998">
        <v>0</v>
      </c>
      <c r="M599" s="983"/>
      <c r="N599" s="998">
        <v>0</v>
      </c>
      <c r="O599" s="999"/>
    </row>
    <row r="600" spans="1:15">
      <c r="A600" s="994">
        <v>65</v>
      </c>
      <c r="B600" s="995" t="s">
        <v>966</v>
      </c>
      <c r="C600" s="983"/>
      <c r="D600" s="995"/>
      <c r="E600" s="983" t="s">
        <v>437</v>
      </c>
      <c r="F600" s="995"/>
      <c r="G600" s="995"/>
      <c r="H600" s="995"/>
      <c r="I600" s="983"/>
      <c r="J600" s="995"/>
      <c r="K600" s="995"/>
      <c r="L600" s="995"/>
      <c r="M600" s="983"/>
      <c r="N600" s="995"/>
      <c r="O600" s="996"/>
    </row>
    <row r="601" spans="1:15">
      <c r="A601" s="1577" t="s">
        <v>992</v>
      </c>
      <c r="B601" s="1577"/>
      <c r="C601" s="983"/>
      <c r="D601" s="1000"/>
      <c r="E601" s="983" t="s">
        <v>437</v>
      </c>
      <c r="F601" s="1000">
        <v>0</v>
      </c>
      <c r="G601" s="1000">
        <v>0</v>
      </c>
      <c r="H601" s="1000">
        <v>0</v>
      </c>
      <c r="I601" s="983"/>
      <c r="J601" s="1000">
        <v>0</v>
      </c>
      <c r="K601" s="1000">
        <v>0</v>
      </c>
      <c r="L601" s="1000">
        <v>0</v>
      </c>
      <c r="M601" s="983"/>
      <c r="N601" s="1000">
        <v>0</v>
      </c>
      <c r="O601" s="1001"/>
    </row>
    <row r="602" spans="1:15">
      <c r="A602" s="994">
        <v>66</v>
      </c>
      <c r="B602" s="995" t="s">
        <v>729</v>
      </c>
      <c r="C602" s="983"/>
      <c r="D602" s="995" t="s">
        <v>680</v>
      </c>
      <c r="E602" s="983" t="s">
        <v>437</v>
      </c>
      <c r="F602" s="995"/>
      <c r="G602" s="995">
        <v>0</v>
      </c>
      <c r="H602" s="995">
        <v>0</v>
      </c>
      <c r="I602" s="983"/>
      <c r="J602" s="995"/>
      <c r="K602" s="995">
        <v>0</v>
      </c>
      <c r="L602" s="995">
        <v>0</v>
      </c>
      <c r="M602" s="983"/>
      <c r="N602" s="995">
        <v>0</v>
      </c>
      <c r="O602" s="996"/>
    </row>
    <row r="603" spans="1:15">
      <c r="A603" s="997">
        <v>67</v>
      </c>
      <c r="B603" s="998" t="s">
        <v>730</v>
      </c>
      <c r="C603" s="983"/>
      <c r="D603" s="998" t="s">
        <v>681</v>
      </c>
      <c r="E603" s="983" t="s">
        <v>437</v>
      </c>
      <c r="F603" s="998"/>
      <c r="G603" s="998">
        <v>0</v>
      </c>
      <c r="H603" s="998">
        <v>0</v>
      </c>
      <c r="I603" s="983"/>
      <c r="J603" s="998"/>
      <c r="K603" s="998">
        <v>0</v>
      </c>
      <c r="L603" s="998">
        <v>0</v>
      </c>
      <c r="M603" s="983"/>
      <c r="N603" s="998">
        <v>0</v>
      </c>
      <c r="O603" s="999"/>
    </row>
    <row r="604" spans="1:15">
      <c r="A604" s="994">
        <v>68</v>
      </c>
      <c r="B604" s="995" t="s">
        <v>731</v>
      </c>
      <c r="C604" s="983"/>
      <c r="D604" s="995" t="s">
        <v>967</v>
      </c>
      <c r="E604" s="983" t="s">
        <v>437</v>
      </c>
      <c r="F604" s="995"/>
      <c r="G604" s="995">
        <v>0</v>
      </c>
      <c r="H604" s="995">
        <v>0</v>
      </c>
      <c r="I604" s="983"/>
      <c r="J604" s="995"/>
      <c r="K604" s="995">
        <v>0</v>
      </c>
      <c r="L604" s="995">
        <v>0</v>
      </c>
      <c r="M604" s="983"/>
      <c r="N604" s="995">
        <v>0</v>
      </c>
      <c r="O604" s="996"/>
    </row>
    <row r="605" spans="1:15">
      <c r="A605" s="997">
        <v>69</v>
      </c>
      <c r="B605" s="998" t="s">
        <v>706</v>
      </c>
      <c r="C605" s="983"/>
      <c r="D605" s="998" t="s">
        <v>682</v>
      </c>
      <c r="E605" s="983" t="s">
        <v>437</v>
      </c>
      <c r="F605" s="998"/>
      <c r="G605" s="998">
        <v>0</v>
      </c>
      <c r="H605" s="998">
        <v>0</v>
      </c>
      <c r="I605" s="983"/>
      <c r="J605" s="998"/>
      <c r="K605" s="998">
        <v>0</v>
      </c>
      <c r="L605" s="998">
        <v>0</v>
      </c>
      <c r="M605" s="983"/>
      <c r="N605" s="998">
        <v>0</v>
      </c>
      <c r="O605" s="999"/>
    </row>
    <row r="609" spans="1:15" ht="22.5">
      <c r="A609" s="981"/>
      <c r="B609" s="982" t="s">
        <v>667</v>
      </c>
      <c r="C609" s="983"/>
      <c r="D609" s="983"/>
      <c r="E609" s="983"/>
      <c r="F609" s="984" t="s">
        <v>892</v>
      </c>
      <c r="G609" s="984"/>
      <c r="H609" s="983"/>
      <c r="I609" s="983"/>
      <c r="J609" s="983"/>
      <c r="K609" s="982" t="s">
        <v>668</v>
      </c>
      <c r="L609" s="985">
        <v>2022</v>
      </c>
      <c r="M609" s="983"/>
      <c r="N609" s="986">
        <v>586.96199999999999</v>
      </c>
      <c r="O609" s="987"/>
    </row>
    <row r="610" spans="1:15">
      <c r="A610" s="981"/>
      <c r="B610" s="988"/>
      <c r="C610" s="983"/>
      <c r="D610" s="983"/>
      <c r="E610" s="983"/>
      <c r="F610" s="983"/>
      <c r="G610" s="983"/>
      <c r="H610" s="983"/>
      <c r="I610" s="983"/>
      <c r="J610" s="983"/>
      <c r="K610" s="983"/>
      <c r="L610" s="983"/>
      <c r="M610" s="983"/>
      <c r="N610" s="983"/>
      <c r="O610" s="987"/>
    </row>
    <row r="611" spans="1:15" ht="12.4" customHeight="1">
      <c r="A611" s="1578" t="s">
        <v>0</v>
      </c>
      <c r="B611" s="1580" t="s">
        <v>371</v>
      </c>
      <c r="C611" s="983"/>
      <c r="D611" s="1582" t="s">
        <v>669</v>
      </c>
      <c r="E611" s="983"/>
      <c r="F611" s="1584" t="s">
        <v>670</v>
      </c>
      <c r="G611" s="1584"/>
      <c r="H611" s="1584"/>
      <c r="I611" s="983"/>
      <c r="J611" s="1584" t="s">
        <v>671</v>
      </c>
      <c r="K611" s="1584"/>
      <c r="L611" s="1584"/>
      <c r="M611" s="983"/>
      <c r="N611" s="1574" t="s">
        <v>672</v>
      </c>
      <c r="O611" s="1574" t="s">
        <v>372</v>
      </c>
    </row>
    <row r="612" spans="1:15" ht="12" thickBot="1">
      <c r="A612" s="1579"/>
      <c r="B612" s="1581"/>
      <c r="C612" s="983"/>
      <c r="D612" s="1583"/>
      <c r="E612" s="983"/>
      <c r="F612" s="990" t="s">
        <v>673</v>
      </c>
      <c r="G612" s="991" t="s">
        <v>674</v>
      </c>
      <c r="H612" s="991" t="s">
        <v>675</v>
      </c>
      <c r="I612" s="983"/>
      <c r="J612" s="991" t="s">
        <v>673</v>
      </c>
      <c r="K612" s="991" t="s">
        <v>674</v>
      </c>
      <c r="L612" s="991" t="s">
        <v>675</v>
      </c>
      <c r="M612" s="983"/>
      <c r="N612" s="1575"/>
      <c r="O612" s="1575"/>
    </row>
    <row r="613" spans="1:15" ht="13.15" customHeight="1" thickTop="1">
      <c r="A613" s="1576" t="s">
        <v>445</v>
      </c>
      <c r="B613" s="1576"/>
      <c r="C613" s="983"/>
      <c r="D613" s="992"/>
      <c r="E613" s="983" t="s">
        <v>437</v>
      </c>
      <c r="F613" s="992">
        <v>0</v>
      </c>
      <c r="G613" s="992">
        <v>0</v>
      </c>
      <c r="H613" s="992">
        <v>0</v>
      </c>
      <c r="I613" s="983"/>
      <c r="J613" s="992">
        <v>0</v>
      </c>
      <c r="K613" s="992">
        <v>0</v>
      </c>
      <c r="L613" s="992">
        <v>0</v>
      </c>
      <c r="M613" s="983"/>
      <c r="N613" s="992">
        <v>0</v>
      </c>
      <c r="O613" s="993"/>
    </row>
    <row r="614" spans="1:15">
      <c r="A614" s="994">
        <v>1</v>
      </c>
      <c r="B614" s="995" t="s">
        <v>683</v>
      </c>
      <c r="C614" s="983"/>
      <c r="D614" s="995" t="s">
        <v>257</v>
      </c>
      <c r="E614" s="983" t="s">
        <v>437</v>
      </c>
      <c r="F614" s="995"/>
      <c r="G614" s="995">
        <v>0</v>
      </c>
      <c r="H614" s="995">
        <v>0</v>
      </c>
      <c r="I614" s="983"/>
      <c r="J614" s="995"/>
      <c r="K614" s="995">
        <v>0</v>
      </c>
      <c r="L614" s="995">
        <v>0</v>
      </c>
      <c r="M614" s="983"/>
      <c r="N614" s="995">
        <v>0</v>
      </c>
      <c r="O614" s="996"/>
    </row>
    <row r="615" spans="1:15">
      <c r="A615" s="997">
        <v>2</v>
      </c>
      <c r="B615" s="998" t="s">
        <v>294</v>
      </c>
      <c r="C615" s="983"/>
      <c r="D615" s="998" t="s">
        <v>257</v>
      </c>
      <c r="E615" s="983" t="s">
        <v>437</v>
      </c>
      <c r="F615" s="998"/>
      <c r="G615" s="998">
        <v>0</v>
      </c>
      <c r="H615" s="998">
        <v>0</v>
      </c>
      <c r="I615" s="983"/>
      <c r="J615" s="998"/>
      <c r="K615" s="998">
        <v>0</v>
      </c>
      <c r="L615" s="998">
        <v>0</v>
      </c>
      <c r="M615" s="983"/>
      <c r="N615" s="998">
        <v>0</v>
      </c>
      <c r="O615" s="999"/>
    </row>
    <row r="616" spans="1:15">
      <c r="A616" s="994">
        <v>3</v>
      </c>
      <c r="B616" s="995" t="s">
        <v>295</v>
      </c>
      <c r="C616" s="983"/>
      <c r="D616" s="995" t="s">
        <v>257</v>
      </c>
      <c r="E616" s="983" t="s">
        <v>437</v>
      </c>
      <c r="F616" s="995"/>
      <c r="G616" s="995">
        <v>0</v>
      </c>
      <c r="H616" s="995">
        <v>0</v>
      </c>
      <c r="I616" s="983"/>
      <c r="J616" s="995"/>
      <c r="K616" s="995">
        <v>0</v>
      </c>
      <c r="L616" s="995">
        <v>0</v>
      </c>
      <c r="M616" s="983"/>
      <c r="N616" s="995">
        <v>0</v>
      </c>
      <c r="O616" s="996"/>
    </row>
    <row r="617" spans="1:15">
      <c r="A617" s="997">
        <v>4</v>
      </c>
      <c r="B617" s="998" t="s">
        <v>684</v>
      </c>
      <c r="C617" s="983"/>
      <c r="D617" s="998" t="s">
        <v>286</v>
      </c>
      <c r="E617" s="983" t="s">
        <v>437</v>
      </c>
      <c r="F617" s="998"/>
      <c r="G617" s="998">
        <v>0</v>
      </c>
      <c r="H617" s="998">
        <v>0</v>
      </c>
      <c r="I617" s="983"/>
      <c r="J617" s="998"/>
      <c r="K617" s="998">
        <v>0</v>
      </c>
      <c r="L617" s="998">
        <v>0</v>
      </c>
      <c r="M617" s="983"/>
      <c r="N617" s="998">
        <v>0</v>
      </c>
      <c r="O617" s="999"/>
    </row>
    <row r="618" spans="1:15">
      <c r="A618" s="994">
        <v>5</v>
      </c>
      <c r="B618" s="995" t="s">
        <v>685</v>
      </c>
      <c r="C618" s="983"/>
      <c r="D618" s="995" t="s">
        <v>286</v>
      </c>
      <c r="E618" s="983" t="s">
        <v>437</v>
      </c>
      <c r="F618" s="995"/>
      <c r="G618" s="995">
        <v>0</v>
      </c>
      <c r="H618" s="995">
        <v>0</v>
      </c>
      <c r="I618" s="983"/>
      <c r="J618" s="995"/>
      <c r="K618" s="995">
        <v>0</v>
      </c>
      <c r="L618" s="995">
        <v>0</v>
      </c>
      <c r="M618" s="983"/>
      <c r="N618" s="995">
        <v>0</v>
      </c>
      <c r="O618" s="996"/>
    </row>
    <row r="619" spans="1:15">
      <c r="A619" s="997">
        <v>6</v>
      </c>
      <c r="B619" s="998" t="s">
        <v>686</v>
      </c>
      <c r="C619" s="983"/>
      <c r="D619" s="998" t="s">
        <v>286</v>
      </c>
      <c r="E619" s="983" t="s">
        <v>437</v>
      </c>
      <c r="F619" s="998"/>
      <c r="G619" s="998">
        <v>0</v>
      </c>
      <c r="H619" s="998">
        <v>0</v>
      </c>
      <c r="I619" s="983"/>
      <c r="J619" s="998"/>
      <c r="K619" s="998">
        <v>0</v>
      </c>
      <c r="L619" s="998">
        <v>0</v>
      </c>
      <c r="M619" s="983"/>
      <c r="N619" s="998">
        <v>0</v>
      </c>
      <c r="O619" s="999"/>
    </row>
    <row r="620" spans="1:15">
      <c r="A620" s="1577" t="s">
        <v>676</v>
      </c>
      <c r="B620" s="1577"/>
      <c r="C620" s="983"/>
      <c r="D620" s="1000"/>
      <c r="E620" s="983" t="s">
        <v>437</v>
      </c>
      <c r="F620" s="1000">
        <v>0</v>
      </c>
      <c r="G620" s="1000">
        <v>0</v>
      </c>
      <c r="H620" s="1000">
        <v>0</v>
      </c>
      <c r="I620" s="983"/>
      <c r="J620" s="1000">
        <v>0</v>
      </c>
      <c r="K620" s="1000">
        <v>0</v>
      </c>
      <c r="L620" s="1000">
        <v>0</v>
      </c>
      <c r="M620" s="983"/>
      <c r="N620" s="1000">
        <v>0</v>
      </c>
      <c r="O620" s="1001"/>
    </row>
    <row r="621" spans="1:15">
      <c r="A621" s="994">
        <v>7</v>
      </c>
      <c r="B621" s="995" t="s">
        <v>687</v>
      </c>
      <c r="C621" s="983"/>
      <c r="D621" s="995" t="s">
        <v>257</v>
      </c>
      <c r="E621" s="983" t="s">
        <v>437</v>
      </c>
      <c r="F621" s="995"/>
      <c r="G621" s="995">
        <v>0</v>
      </c>
      <c r="H621" s="995">
        <v>0</v>
      </c>
      <c r="I621" s="983"/>
      <c r="J621" s="995"/>
      <c r="K621" s="995">
        <v>0</v>
      </c>
      <c r="L621" s="995">
        <v>0</v>
      </c>
      <c r="M621" s="983"/>
      <c r="N621" s="995">
        <v>0</v>
      </c>
      <c r="O621" s="996"/>
    </row>
    <row r="622" spans="1:15">
      <c r="A622" s="997">
        <v>8</v>
      </c>
      <c r="B622" s="998" t="s">
        <v>688</v>
      </c>
      <c r="C622" s="983"/>
      <c r="D622" s="998" t="s">
        <v>257</v>
      </c>
      <c r="E622" s="983" t="s">
        <v>437</v>
      </c>
      <c r="F622" s="998"/>
      <c r="G622" s="998">
        <v>0</v>
      </c>
      <c r="H622" s="998">
        <v>0</v>
      </c>
      <c r="I622" s="983"/>
      <c r="J622" s="998"/>
      <c r="K622" s="998">
        <v>0</v>
      </c>
      <c r="L622" s="998">
        <v>0</v>
      </c>
      <c r="M622" s="983"/>
      <c r="N622" s="998">
        <v>0</v>
      </c>
      <c r="O622" s="999"/>
    </row>
    <row r="623" spans="1:15">
      <c r="A623" s="994">
        <v>9</v>
      </c>
      <c r="B623" s="995" t="s">
        <v>689</v>
      </c>
      <c r="C623" s="983"/>
      <c r="D623" s="995" t="s">
        <v>257</v>
      </c>
      <c r="E623" s="983" t="s">
        <v>437</v>
      </c>
      <c r="F623" s="995"/>
      <c r="G623" s="995">
        <v>0</v>
      </c>
      <c r="H623" s="995">
        <v>0</v>
      </c>
      <c r="I623" s="983"/>
      <c r="J623" s="995"/>
      <c r="K623" s="995">
        <v>0</v>
      </c>
      <c r="L623" s="995">
        <v>0</v>
      </c>
      <c r="M623" s="983"/>
      <c r="N623" s="995">
        <v>0</v>
      </c>
      <c r="O623" s="996"/>
    </row>
    <row r="624" spans="1:15">
      <c r="A624" s="997">
        <v>10</v>
      </c>
      <c r="B624" s="998" t="s">
        <v>690</v>
      </c>
      <c r="C624" s="983"/>
      <c r="D624" s="998" t="s">
        <v>259</v>
      </c>
      <c r="E624" s="983" t="s">
        <v>437</v>
      </c>
      <c r="F624" s="998"/>
      <c r="G624" s="998">
        <v>0</v>
      </c>
      <c r="H624" s="998">
        <v>0</v>
      </c>
      <c r="I624" s="983"/>
      <c r="J624" s="998"/>
      <c r="K624" s="998">
        <v>0</v>
      </c>
      <c r="L624" s="998">
        <v>0</v>
      </c>
      <c r="M624" s="983"/>
      <c r="N624" s="998">
        <v>0</v>
      </c>
      <c r="O624" s="999"/>
    </row>
    <row r="625" spans="1:15">
      <c r="A625" s="994">
        <v>11</v>
      </c>
      <c r="B625" s="995" t="s">
        <v>691</v>
      </c>
      <c r="C625" s="983"/>
      <c r="D625" s="995" t="s">
        <v>259</v>
      </c>
      <c r="E625" s="983" t="s">
        <v>437</v>
      </c>
      <c r="F625" s="995"/>
      <c r="G625" s="995">
        <v>0</v>
      </c>
      <c r="H625" s="995">
        <v>0</v>
      </c>
      <c r="I625" s="983"/>
      <c r="J625" s="995"/>
      <c r="K625" s="995">
        <v>0</v>
      </c>
      <c r="L625" s="995">
        <v>0</v>
      </c>
      <c r="M625" s="983"/>
      <c r="N625" s="995">
        <v>0</v>
      </c>
      <c r="O625" s="996"/>
    </row>
    <row r="626" spans="1:15">
      <c r="A626" s="997">
        <v>12</v>
      </c>
      <c r="B626" s="998" t="s">
        <v>692</v>
      </c>
      <c r="C626" s="983"/>
      <c r="D626" s="998" t="s">
        <v>259</v>
      </c>
      <c r="E626" s="983" t="s">
        <v>437</v>
      </c>
      <c r="F626" s="998"/>
      <c r="G626" s="998">
        <v>0</v>
      </c>
      <c r="H626" s="998">
        <v>0</v>
      </c>
      <c r="I626" s="983"/>
      <c r="J626" s="998"/>
      <c r="K626" s="998">
        <v>0</v>
      </c>
      <c r="L626" s="998">
        <v>0</v>
      </c>
      <c r="M626" s="983"/>
      <c r="N626" s="998">
        <v>0</v>
      </c>
      <c r="O626" s="999"/>
    </row>
    <row r="627" spans="1:15">
      <c r="A627" s="1577" t="s">
        <v>535</v>
      </c>
      <c r="B627" s="1577"/>
      <c r="C627" s="983"/>
      <c r="D627" s="1000"/>
      <c r="E627" s="983" t="s">
        <v>437</v>
      </c>
      <c r="F627" s="1000">
        <v>0</v>
      </c>
      <c r="G627" s="1000">
        <v>0</v>
      </c>
      <c r="H627" s="1000">
        <v>0</v>
      </c>
      <c r="I627" s="983"/>
      <c r="J627" s="1000">
        <v>0</v>
      </c>
      <c r="K627" s="1000">
        <v>0</v>
      </c>
      <c r="L627" s="1000">
        <v>0</v>
      </c>
      <c r="M627" s="983"/>
      <c r="N627" s="1000">
        <v>0</v>
      </c>
      <c r="O627" s="1001"/>
    </row>
    <row r="628" spans="1:15">
      <c r="A628" s="994">
        <v>13</v>
      </c>
      <c r="B628" s="995" t="s">
        <v>693</v>
      </c>
      <c r="C628" s="983"/>
      <c r="D628" s="995"/>
      <c r="E628" s="983" t="s">
        <v>437</v>
      </c>
      <c r="F628" s="995"/>
      <c r="G628" s="995">
        <v>0</v>
      </c>
      <c r="H628" s="995">
        <v>0</v>
      </c>
      <c r="I628" s="983"/>
      <c r="J628" s="995"/>
      <c r="K628" s="995">
        <v>0</v>
      </c>
      <c r="L628" s="995">
        <v>0</v>
      </c>
      <c r="M628" s="983"/>
      <c r="N628" s="995">
        <v>0</v>
      </c>
      <c r="O628" s="996"/>
    </row>
    <row r="629" spans="1:15">
      <c r="A629" s="997">
        <v>14</v>
      </c>
      <c r="B629" s="998" t="s">
        <v>694</v>
      </c>
      <c r="C629" s="983"/>
      <c r="D629" s="998"/>
      <c r="E629" s="983" t="s">
        <v>437</v>
      </c>
      <c r="F629" s="998"/>
      <c r="G629" s="998">
        <v>0</v>
      </c>
      <c r="H629" s="998">
        <v>0</v>
      </c>
      <c r="I629" s="983"/>
      <c r="J629" s="998"/>
      <c r="K629" s="998">
        <v>0</v>
      </c>
      <c r="L629" s="998">
        <v>0</v>
      </c>
      <c r="M629" s="983"/>
      <c r="N629" s="998">
        <v>0</v>
      </c>
      <c r="O629" s="999"/>
    </row>
    <row r="630" spans="1:15">
      <c r="A630" s="994">
        <v>15</v>
      </c>
      <c r="B630" s="995" t="s">
        <v>695</v>
      </c>
      <c r="C630" s="983"/>
      <c r="D630" s="995"/>
      <c r="E630" s="983" t="s">
        <v>437</v>
      </c>
      <c r="F630" s="995"/>
      <c r="G630" s="995">
        <v>0</v>
      </c>
      <c r="H630" s="995">
        <v>0</v>
      </c>
      <c r="I630" s="983"/>
      <c r="J630" s="995"/>
      <c r="K630" s="995">
        <v>0</v>
      </c>
      <c r="L630" s="995">
        <v>0</v>
      </c>
      <c r="M630" s="983"/>
      <c r="N630" s="995">
        <v>0</v>
      </c>
      <c r="O630" s="996"/>
    </row>
    <row r="631" spans="1:15">
      <c r="A631" s="1577" t="s">
        <v>537</v>
      </c>
      <c r="B631" s="1577"/>
      <c r="C631" s="983"/>
      <c r="D631" s="1000"/>
      <c r="E631" s="983" t="s">
        <v>437</v>
      </c>
      <c r="F631" s="1000">
        <v>0</v>
      </c>
      <c r="G631" s="1000">
        <v>0</v>
      </c>
      <c r="H631" s="1000">
        <v>0</v>
      </c>
      <c r="I631" s="983"/>
      <c r="J631" s="1000">
        <v>0</v>
      </c>
      <c r="K631" s="1000">
        <v>0</v>
      </c>
      <c r="L631" s="1000">
        <v>0</v>
      </c>
      <c r="M631" s="983"/>
      <c r="N631" s="1000">
        <v>0</v>
      </c>
      <c r="O631" s="1001"/>
    </row>
    <row r="632" spans="1:15">
      <c r="A632" s="994">
        <v>16</v>
      </c>
      <c r="B632" s="995" t="s">
        <v>447</v>
      </c>
      <c r="C632" s="983"/>
      <c r="D632" s="995" t="s">
        <v>263</v>
      </c>
      <c r="E632" s="983" t="s">
        <v>437</v>
      </c>
      <c r="F632" s="995"/>
      <c r="G632" s="995">
        <v>0</v>
      </c>
      <c r="H632" s="995">
        <v>0</v>
      </c>
      <c r="I632" s="983"/>
      <c r="J632" s="995"/>
      <c r="K632" s="995">
        <v>0</v>
      </c>
      <c r="L632" s="995">
        <v>0</v>
      </c>
      <c r="M632" s="983"/>
      <c r="N632" s="995">
        <v>0</v>
      </c>
      <c r="O632" s="996"/>
    </row>
    <row r="633" spans="1:15">
      <c r="A633" s="997">
        <v>17</v>
      </c>
      <c r="B633" s="998" t="s">
        <v>448</v>
      </c>
      <c r="C633" s="983"/>
      <c r="D633" s="998" t="s">
        <v>263</v>
      </c>
      <c r="E633" s="983" t="s">
        <v>437</v>
      </c>
      <c r="F633" s="998"/>
      <c r="G633" s="998">
        <v>0</v>
      </c>
      <c r="H633" s="998">
        <v>0</v>
      </c>
      <c r="I633" s="983"/>
      <c r="J633" s="998"/>
      <c r="K633" s="998">
        <v>0</v>
      </c>
      <c r="L633" s="998">
        <v>0</v>
      </c>
      <c r="M633" s="983"/>
      <c r="N633" s="998">
        <v>0</v>
      </c>
      <c r="O633" s="999"/>
    </row>
    <row r="634" spans="1:15">
      <c r="A634" s="994">
        <v>18</v>
      </c>
      <c r="B634" s="995" t="s">
        <v>228</v>
      </c>
      <c r="C634" s="983"/>
      <c r="D634" s="995" t="s">
        <v>263</v>
      </c>
      <c r="E634" s="983" t="s">
        <v>437</v>
      </c>
      <c r="F634" s="995"/>
      <c r="G634" s="995">
        <v>0</v>
      </c>
      <c r="H634" s="995">
        <v>0</v>
      </c>
      <c r="I634" s="983"/>
      <c r="J634" s="995"/>
      <c r="K634" s="995">
        <v>0</v>
      </c>
      <c r="L634" s="995">
        <v>0</v>
      </c>
      <c r="M634" s="983"/>
      <c r="N634" s="995">
        <v>0</v>
      </c>
      <c r="O634" s="996"/>
    </row>
    <row r="635" spans="1:15">
      <c r="A635" s="1577" t="s">
        <v>446</v>
      </c>
      <c r="B635" s="1577"/>
      <c r="C635" s="983"/>
      <c r="D635" s="1000"/>
      <c r="E635" s="983" t="s">
        <v>437</v>
      </c>
      <c r="F635" s="1000">
        <v>0</v>
      </c>
      <c r="G635" s="1000">
        <v>0</v>
      </c>
      <c r="H635" s="1000">
        <v>0</v>
      </c>
      <c r="I635" s="983"/>
      <c r="J635" s="1000">
        <v>0</v>
      </c>
      <c r="K635" s="1000">
        <v>0</v>
      </c>
      <c r="L635" s="1000">
        <v>0</v>
      </c>
      <c r="M635" s="983"/>
      <c r="N635" s="1000">
        <v>0</v>
      </c>
      <c r="O635" s="1001"/>
    </row>
    <row r="636" spans="1:15">
      <c r="A636" s="997">
        <v>19</v>
      </c>
      <c r="B636" s="998" t="s">
        <v>284</v>
      </c>
      <c r="C636" s="983"/>
      <c r="D636" s="998" t="s">
        <v>257</v>
      </c>
      <c r="E636" s="983" t="s">
        <v>437</v>
      </c>
      <c r="F636" s="998"/>
      <c r="G636" s="998">
        <v>0</v>
      </c>
      <c r="H636" s="998">
        <v>0</v>
      </c>
      <c r="I636" s="983"/>
      <c r="J636" s="998"/>
      <c r="K636" s="998">
        <v>0</v>
      </c>
      <c r="L636" s="998">
        <v>0</v>
      </c>
      <c r="M636" s="983"/>
      <c r="N636" s="998">
        <v>0</v>
      </c>
      <c r="O636" s="999"/>
    </row>
    <row r="637" spans="1:15">
      <c r="A637" s="994">
        <v>20</v>
      </c>
      <c r="B637" s="995" t="s">
        <v>696</v>
      </c>
      <c r="C637" s="983"/>
      <c r="D637" s="995" t="s">
        <v>257</v>
      </c>
      <c r="E637" s="983" t="s">
        <v>437</v>
      </c>
      <c r="F637" s="995"/>
      <c r="G637" s="995">
        <v>0</v>
      </c>
      <c r="H637" s="995">
        <v>0</v>
      </c>
      <c r="I637" s="983"/>
      <c r="J637" s="995"/>
      <c r="K637" s="995">
        <v>0</v>
      </c>
      <c r="L637" s="995">
        <v>0</v>
      </c>
      <c r="M637" s="983"/>
      <c r="N637" s="995">
        <v>0</v>
      </c>
      <c r="O637" s="996"/>
    </row>
    <row r="638" spans="1:15">
      <c r="A638" s="997">
        <v>21</v>
      </c>
      <c r="B638" s="998" t="s">
        <v>285</v>
      </c>
      <c r="C638" s="983"/>
      <c r="D638" s="998" t="s">
        <v>257</v>
      </c>
      <c r="E638" s="983" t="s">
        <v>437</v>
      </c>
      <c r="F638" s="998"/>
      <c r="G638" s="998">
        <v>0</v>
      </c>
      <c r="H638" s="998">
        <v>0</v>
      </c>
      <c r="I638" s="983"/>
      <c r="J638" s="998"/>
      <c r="K638" s="998">
        <v>0</v>
      </c>
      <c r="L638" s="998">
        <v>0</v>
      </c>
      <c r="M638" s="983"/>
      <c r="N638" s="998">
        <v>0</v>
      </c>
      <c r="O638" s="999"/>
    </row>
    <row r="639" spans="1:15">
      <c r="A639" s="994">
        <v>22</v>
      </c>
      <c r="B639" s="995" t="s">
        <v>298</v>
      </c>
      <c r="C639" s="983"/>
      <c r="D639" s="995" t="s">
        <v>257</v>
      </c>
      <c r="E639" s="983" t="s">
        <v>437</v>
      </c>
      <c r="F639" s="995"/>
      <c r="G639" s="995">
        <v>0</v>
      </c>
      <c r="H639" s="995">
        <v>0</v>
      </c>
      <c r="I639" s="983"/>
      <c r="J639" s="995"/>
      <c r="K639" s="995">
        <v>0</v>
      </c>
      <c r="L639" s="995">
        <v>0</v>
      </c>
      <c r="M639" s="983"/>
      <c r="N639" s="995">
        <v>0</v>
      </c>
      <c r="O639" s="996"/>
    </row>
    <row r="640" spans="1:15">
      <c r="A640" s="997">
        <v>23</v>
      </c>
      <c r="B640" s="998" t="s">
        <v>297</v>
      </c>
      <c r="C640" s="983"/>
      <c r="D640" s="998" t="s">
        <v>257</v>
      </c>
      <c r="E640" s="983" t="s">
        <v>437</v>
      </c>
      <c r="F640" s="998"/>
      <c r="G640" s="998">
        <v>0</v>
      </c>
      <c r="H640" s="998">
        <v>0</v>
      </c>
      <c r="I640" s="983"/>
      <c r="J640" s="998"/>
      <c r="K640" s="998">
        <v>0</v>
      </c>
      <c r="L640" s="998">
        <v>0</v>
      </c>
      <c r="M640" s="983"/>
      <c r="N640" s="998">
        <v>0</v>
      </c>
      <c r="O640" s="999"/>
    </row>
    <row r="641" spans="1:15">
      <c r="A641" s="994">
        <v>24</v>
      </c>
      <c r="B641" s="995" t="s">
        <v>697</v>
      </c>
      <c r="C641" s="983"/>
      <c r="D641" s="995" t="s">
        <v>257</v>
      </c>
      <c r="E641" s="983" t="s">
        <v>437</v>
      </c>
      <c r="F641" s="995"/>
      <c r="G641" s="995">
        <v>0</v>
      </c>
      <c r="H641" s="995">
        <v>0</v>
      </c>
      <c r="I641" s="983"/>
      <c r="J641" s="995"/>
      <c r="K641" s="995">
        <v>0</v>
      </c>
      <c r="L641" s="995">
        <v>0</v>
      </c>
      <c r="M641" s="983"/>
      <c r="N641" s="995">
        <v>0</v>
      </c>
      <c r="O641" s="996"/>
    </row>
    <row r="642" spans="1:15">
      <c r="A642" s="997">
        <v>25</v>
      </c>
      <c r="B642" s="998" t="s">
        <v>291</v>
      </c>
      <c r="C642" s="983"/>
      <c r="D642" s="998" t="s">
        <v>257</v>
      </c>
      <c r="E642" s="983" t="s">
        <v>437</v>
      </c>
      <c r="F642" s="998"/>
      <c r="G642" s="998">
        <v>0</v>
      </c>
      <c r="H642" s="998">
        <v>0</v>
      </c>
      <c r="I642" s="983"/>
      <c r="J642" s="998"/>
      <c r="K642" s="998"/>
      <c r="L642" s="998">
        <v>0</v>
      </c>
      <c r="M642" s="983"/>
      <c r="N642" s="998">
        <v>0</v>
      </c>
      <c r="O642" s="999"/>
    </row>
    <row r="643" spans="1:15">
      <c r="A643" s="994">
        <v>26</v>
      </c>
      <c r="B643" s="995" t="s">
        <v>698</v>
      </c>
      <c r="C643" s="983"/>
      <c r="D643" s="995" t="s">
        <v>257</v>
      </c>
      <c r="E643" s="983" t="s">
        <v>437</v>
      </c>
      <c r="F643" s="995"/>
      <c r="G643" s="995">
        <v>0</v>
      </c>
      <c r="H643" s="995">
        <v>0</v>
      </c>
      <c r="I643" s="983"/>
      <c r="J643" s="995"/>
      <c r="K643" s="995">
        <v>0</v>
      </c>
      <c r="L643" s="995">
        <v>0</v>
      </c>
      <c r="M643" s="983"/>
      <c r="N643" s="995">
        <v>0</v>
      </c>
      <c r="O643" s="996"/>
    </row>
    <row r="644" spans="1:15">
      <c r="A644" s="997">
        <v>27</v>
      </c>
      <c r="B644" s="998" t="s">
        <v>287</v>
      </c>
      <c r="C644" s="983"/>
      <c r="D644" s="998" t="s">
        <v>286</v>
      </c>
      <c r="E644" s="983" t="s">
        <v>437</v>
      </c>
      <c r="F644" s="998"/>
      <c r="G644" s="998">
        <v>0</v>
      </c>
      <c r="H644" s="998">
        <v>0</v>
      </c>
      <c r="I644" s="983"/>
      <c r="J644" s="998"/>
      <c r="K644" s="998">
        <v>0</v>
      </c>
      <c r="L644" s="998">
        <v>0</v>
      </c>
      <c r="M644" s="983"/>
      <c r="N644" s="998">
        <v>0</v>
      </c>
      <c r="O644" s="999"/>
    </row>
    <row r="645" spans="1:15">
      <c r="A645" s="994">
        <v>28</v>
      </c>
      <c r="B645" s="995" t="s">
        <v>699</v>
      </c>
      <c r="C645" s="983"/>
      <c r="D645" s="995" t="s">
        <v>257</v>
      </c>
      <c r="E645" s="983" t="s">
        <v>437</v>
      </c>
      <c r="F645" s="995"/>
      <c r="G645" s="995">
        <v>0</v>
      </c>
      <c r="H645" s="995">
        <v>0</v>
      </c>
      <c r="I645" s="983"/>
      <c r="J645" s="995"/>
      <c r="K645" s="995">
        <v>0</v>
      </c>
      <c r="L645" s="995">
        <v>0</v>
      </c>
      <c r="M645" s="983"/>
      <c r="N645" s="995">
        <v>0</v>
      </c>
      <c r="O645" s="996"/>
    </row>
    <row r="646" spans="1:15">
      <c r="A646" s="997">
        <v>29</v>
      </c>
      <c r="B646" s="998" t="s">
        <v>700</v>
      </c>
      <c r="C646" s="983"/>
      <c r="D646" s="998" t="s">
        <v>11</v>
      </c>
      <c r="E646" s="983" t="s">
        <v>437</v>
      </c>
      <c r="F646" s="998"/>
      <c r="G646" s="998">
        <v>0</v>
      </c>
      <c r="H646" s="998">
        <v>0</v>
      </c>
      <c r="I646" s="983"/>
      <c r="J646" s="998"/>
      <c r="K646" s="998">
        <v>0</v>
      </c>
      <c r="L646" s="998">
        <v>0</v>
      </c>
      <c r="M646" s="983"/>
      <c r="N646" s="998">
        <v>0</v>
      </c>
      <c r="O646" s="999"/>
    </row>
    <row r="647" spans="1:15">
      <c r="A647" s="1577" t="s">
        <v>677</v>
      </c>
      <c r="B647" s="1577"/>
      <c r="C647" s="983"/>
      <c r="D647" s="1000"/>
      <c r="E647" s="983" t="s">
        <v>437</v>
      </c>
      <c r="F647" s="1000">
        <v>123819021</v>
      </c>
      <c r="G647" s="1000">
        <v>0</v>
      </c>
      <c r="H647" s="1000">
        <v>123819021</v>
      </c>
      <c r="I647" s="983"/>
      <c r="J647" s="1000">
        <v>135841671</v>
      </c>
      <c r="K647" s="1000">
        <v>0</v>
      </c>
      <c r="L647" s="1000">
        <v>135841671</v>
      </c>
      <c r="M647" s="983"/>
      <c r="N647" s="1000">
        <v>-12022650</v>
      </c>
      <c r="O647" s="1001"/>
    </row>
    <row r="648" spans="1:15">
      <c r="A648" s="994">
        <v>30</v>
      </c>
      <c r="B648" s="995" t="s">
        <v>223</v>
      </c>
      <c r="C648" s="983"/>
      <c r="D648" s="995" t="s">
        <v>269</v>
      </c>
      <c r="E648" s="983" t="s">
        <v>437</v>
      </c>
      <c r="F648" s="995"/>
      <c r="G648" s="995">
        <v>0</v>
      </c>
      <c r="H648" s="995">
        <v>0</v>
      </c>
      <c r="I648" s="983"/>
      <c r="J648" s="995"/>
      <c r="K648" s="995">
        <v>0</v>
      </c>
      <c r="L648" s="995">
        <v>0</v>
      </c>
      <c r="M648" s="983"/>
      <c r="N648" s="995">
        <v>0</v>
      </c>
      <c r="O648" s="996"/>
    </row>
    <row r="649" spans="1:15">
      <c r="A649" s="997">
        <v>31</v>
      </c>
      <c r="B649" s="998" t="s">
        <v>235</v>
      </c>
      <c r="C649" s="983"/>
      <c r="D649" s="998" t="s">
        <v>269</v>
      </c>
      <c r="E649" s="983" t="s">
        <v>437</v>
      </c>
      <c r="F649" s="998"/>
      <c r="G649" s="998">
        <v>0</v>
      </c>
      <c r="H649" s="998">
        <v>0</v>
      </c>
      <c r="I649" s="983"/>
      <c r="J649" s="998"/>
      <c r="K649" s="998">
        <v>0</v>
      </c>
      <c r="L649" s="998">
        <v>0</v>
      </c>
      <c r="M649" s="983"/>
      <c r="N649" s="998">
        <v>0</v>
      </c>
      <c r="O649" s="999"/>
    </row>
    <row r="650" spans="1:15">
      <c r="A650" s="994">
        <v>32</v>
      </c>
      <c r="B650" s="995" t="s">
        <v>232</v>
      </c>
      <c r="C650" s="983"/>
      <c r="D650" s="995" t="s">
        <v>269</v>
      </c>
      <c r="E650" s="983" t="s">
        <v>437</v>
      </c>
      <c r="F650" s="995">
        <v>67910000</v>
      </c>
      <c r="G650" s="995">
        <v>0</v>
      </c>
      <c r="H650" s="995">
        <v>67910000</v>
      </c>
      <c r="I650" s="983"/>
      <c r="J650" s="995">
        <v>67910000</v>
      </c>
      <c r="K650" s="995">
        <v>0</v>
      </c>
      <c r="L650" s="995">
        <v>67910000</v>
      </c>
      <c r="M650" s="983"/>
      <c r="N650" s="995">
        <v>0</v>
      </c>
      <c r="O650" s="996"/>
    </row>
    <row r="651" spans="1:15">
      <c r="A651" s="997">
        <v>33</v>
      </c>
      <c r="B651" s="998" t="s">
        <v>237</v>
      </c>
      <c r="C651" s="983"/>
      <c r="D651" s="998" t="s">
        <v>269</v>
      </c>
      <c r="E651" s="983" t="s">
        <v>437</v>
      </c>
      <c r="F651" s="998"/>
      <c r="G651" s="998">
        <v>0</v>
      </c>
      <c r="H651" s="998">
        <v>0</v>
      </c>
      <c r="I651" s="983"/>
      <c r="J651" s="998"/>
      <c r="K651" s="998">
        <v>0</v>
      </c>
      <c r="L651" s="998">
        <v>0</v>
      </c>
      <c r="M651" s="983"/>
      <c r="N651" s="998">
        <v>0</v>
      </c>
      <c r="O651" s="999"/>
    </row>
    <row r="652" spans="1:15">
      <c r="A652" s="994">
        <v>34</v>
      </c>
      <c r="B652" s="995" t="s">
        <v>234</v>
      </c>
      <c r="C652" s="983"/>
      <c r="D652" s="995" t="s">
        <v>269</v>
      </c>
      <c r="E652" s="983" t="s">
        <v>437</v>
      </c>
      <c r="F652" s="995"/>
      <c r="G652" s="995">
        <v>0</v>
      </c>
      <c r="H652" s="995">
        <v>0</v>
      </c>
      <c r="I652" s="983"/>
      <c r="J652" s="995"/>
      <c r="K652" s="995">
        <v>0</v>
      </c>
      <c r="L652" s="995">
        <v>0</v>
      </c>
      <c r="M652" s="983"/>
      <c r="N652" s="995">
        <v>0</v>
      </c>
      <c r="O652" s="996"/>
    </row>
    <row r="653" spans="1:15">
      <c r="A653" s="997">
        <v>35</v>
      </c>
      <c r="B653" s="998" t="s">
        <v>224</v>
      </c>
      <c r="C653" s="983"/>
      <c r="D653" s="998" t="s">
        <v>269</v>
      </c>
      <c r="E653" s="983" t="s">
        <v>437</v>
      </c>
      <c r="F653" s="998"/>
      <c r="G653" s="998">
        <v>0</v>
      </c>
      <c r="H653" s="998">
        <v>0</v>
      </c>
      <c r="I653" s="983"/>
      <c r="J653" s="998"/>
      <c r="K653" s="998">
        <v>0</v>
      </c>
      <c r="L653" s="998">
        <v>0</v>
      </c>
      <c r="M653" s="983"/>
      <c r="N653" s="998">
        <v>0</v>
      </c>
      <c r="O653" s="999"/>
    </row>
    <row r="654" spans="1:15">
      <c r="A654" s="994">
        <v>36</v>
      </c>
      <c r="B654" s="995" t="s">
        <v>227</v>
      </c>
      <c r="C654" s="983"/>
      <c r="D654" s="995" t="s">
        <v>269</v>
      </c>
      <c r="E654" s="983" t="s">
        <v>437</v>
      </c>
      <c r="F654" s="995"/>
      <c r="G654" s="995">
        <v>0</v>
      </c>
      <c r="H654" s="995">
        <v>0</v>
      </c>
      <c r="I654" s="983"/>
      <c r="J654" s="995"/>
      <c r="K654" s="995">
        <v>0</v>
      </c>
      <c r="L654" s="995">
        <v>0</v>
      </c>
      <c r="M654" s="983"/>
      <c r="N654" s="995">
        <v>0</v>
      </c>
      <c r="O654" s="996"/>
    </row>
    <row r="655" spans="1:15">
      <c r="A655" s="997">
        <v>37</v>
      </c>
      <c r="B655" s="998" t="s">
        <v>226</v>
      </c>
      <c r="C655" s="983"/>
      <c r="D655" s="998" t="s">
        <v>254</v>
      </c>
      <c r="E655" s="983" t="s">
        <v>437</v>
      </c>
      <c r="F655" s="998"/>
      <c r="G655" s="998">
        <v>0</v>
      </c>
      <c r="H655" s="998">
        <v>0</v>
      </c>
      <c r="I655" s="983"/>
      <c r="J655" s="998">
        <v>3388488</v>
      </c>
      <c r="K655" s="998">
        <v>0</v>
      </c>
      <c r="L655" s="998">
        <v>3388488</v>
      </c>
      <c r="M655" s="983"/>
      <c r="N655" s="998">
        <v>-3388488</v>
      </c>
      <c r="O655" s="999" t="s">
        <v>4251</v>
      </c>
    </row>
    <row r="656" spans="1:15">
      <c r="A656" s="994">
        <v>38</v>
      </c>
      <c r="B656" s="995" t="s">
        <v>236</v>
      </c>
      <c r="C656" s="983"/>
      <c r="D656" s="995" t="s">
        <v>254</v>
      </c>
      <c r="E656" s="983" t="s">
        <v>437</v>
      </c>
      <c r="F656" s="995"/>
      <c r="G656" s="995">
        <v>0</v>
      </c>
      <c r="H656" s="995">
        <v>0</v>
      </c>
      <c r="I656" s="983"/>
      <c r="J656" s="995"/>
      <c r="K656" s="995">
        <v>0</v>
      </c>
      <c r="L656" s="995">
        <v>0</v>
      </c>
      <c r="M656" s="983"/>
      <c r="N656" s="995">
        <v>0</v>
      </c>
      <c r="O656" s="996"/>
    </row>
    <row r="657" spans="1:15">
      <c r="A657" s="997">
        <v>39</v>
      </c>
      <c r="B657" s="998" t="s">
        <v>230</v>
      </c>
      <c r="C657" s="983"/>
      <c r="D657" s="998" t="s">
        <v>254</v>
      </c>
      <c r="E657" s="983" t="s">
        <v>437</v>
      </c>
      <c r="F657" s="998"/>
      <c r="G657" s="998">
        <v>0</v>
      </c>
      <c r="H657" s="998">
        <v>0</v>
      </c>
      <c r="I657" s="983"/>
      <c r="J657" s="998"/>
      <c r="K657" s="998">
        <v>0</v>
      </c>
      <c r="L657" s="998">
        <v>0</v>
      </c>
      <c r="M657" s="983"/>
      <c r="N657" s="998">
        <v>0</v>
      </c>
      <c r="O657" s="999"/>
    </row>
    <row r="658" spans="1:15">
      <c r="A658" s="994">
        <v>40</v>
      </c>
      <c r="B658" s="995" t="s">
        <v>225</v>
      </c>
      <c r="C658" s="983"/>
      <c r="D658" s="995" t="s">
        <v>254</v>
      </c>
      <c r="E658" s="983" t="s">
        <v>437</v>
      </c>
      <c r="F658" s="995"/>
      <c r="G658" s="995">
        <v>0</v>
      </c>
      <c r="H658" s="995">
        <v>0</v>
      </c>
      <c r="I658" s="983"/>
      <c r="J658" s="995"/>
      <c r="K658" s="995">
        <v>0</v>
      </c>
      <c r="L658" s="995">
        <v>0</v>
      </c>
      <c r="M658" s="983"/>
      <c r="N658" s="995">
        <v>0</v>
      </c>
      <c r="O658" s="996"/>
    </row>
    <row r="659" spans="1:15">
      <c r="A659" s="997">
        <v>41</v>
      </c>
      <c r="B659" s="998" t="s">
        <v>701</v>
      </c>
      <c r="C659" s="983"/>
      <c r="D659" s="998" t="s">
        <v>263</v>
      </c>
      <c r="E659" s="983" t="s">
        <v>437</v>
      </c>
      <c r="F659" s="998"/>
      <c r="G659" s="998">
        <v>0</v>
      </c>
      <c r="H659" s="998">
        <v>0</v>
      </c>
      <c r="I659" s="983"/>
      <c r="J659" s="998"/>
      <c r="K659" s="998">
        <v>0</v>
      </c>
      <c r="L659" s="998">
        <v>0</v>
      </c>
      <c r="M659" s="983"/>
      <c r="N659" s="998">
        <v>0</v>
      </c>
      <c r="O659" s="999"/>
    </row>
    <row r="660" spans="1:15">
      <c r="A660" s="994">
        <v>42</v>
      </c>
      <c r="B660" s="995" t="s">
        <v>233</v>
      </c>
      <c r="C660" s="983"/>
      <c r="D660" s="995" t="s">
        <v>269</v>
      </c>
      <c r="E660" s="983" t="s">
        <v>437</v>
      </c>
      <c r="F660" s="995">
        <v>6384228</v>
      </c>
      <c r="G660" s="995">
        <v>0</v>
      </c>
      <c r="H660" s="995">
        <v>6384228</v>
      </c>
      <c r="I660" s="983"/>
      <c r="J660" s="995">
        <v>6378231</v>
      </c>
      <c r="K660" s="995">
        <v>0</v>
      </c>
      <c r="L660" s="995">
        <v>6378231</v>
      </c>
      <c r="M660" s="983"/>
      <c r="N660" s="995">
        <v>5997</v>
      </c>
      <c r="O660" s="996" t="s">
        <v>4251</v>
      </c>
    </row>
    <row r="661" spans="1:15">
      <c r="A661" s="997">
        <v>43</v>
      </c>
      <c r="B661" s="998" t="s">
        <v>231</v>
      </c>
      <c r="C661" s="983"/>
      <c r="D661" s="998" t="s">
        <v>269</v>
      </c>
      <c r="E661" s="983" t="s">
        <v>437</v>
      </c>
      <c r="F661" s="998">
        <v>9576343</v>
      </c>
      <c r="G661" s="998">
        <v>0</v>
      </c>
      <c r="H661" s="998">
        <v>9576343</v>
      </c>
      <c r="I661" s="983"/>
      <c r="J661" s="998">
        <v>9576350</v>
      </c>
      <c r="K661" s="998">
        <v>0</v>
      </c>
      <c r="L661" s="998">
        <v>9576350</v>
      </c>
      <c r="M661" s="983"/>
      <c r="N661" s="998">
        <v>-7</v>
      </c>
      <c r="O661" s="999" t="s">
        <v>4251</v>
      </c>
    </row>
    <row r="662" spans="1:15">
      <c r="A662" s="994">
        <v>44</v>
      </c>
      <c r="B662" s="995" t="s">
        <v>702</v>
      </c>
      <c r="C662" s="983"/>
      <c r="D662" s="995" t="s">
        <v>269</v>
      </c>
      <c r="E662" s="983" t="s">
        <v>437</v>
      </c>
      <c r="F662" s="995"/>
      <c r="G662" s="995">
        <v>0</v>
      </c>
      <c r="H662" s="995">
        <v>0</v>
      </c>
      <c r="I662" s="983"/>
      <c r="J662" s="995"/>
      <c r="K662" s="995">
        <v>0</v>
      </c>
      <c r="L662" s="995">
        <v>0</v>
      </c>
      <c r="M662" s="983"/>
      <c r="N662" s="995">
        <v>0</v>
      </c>
      <c r="O662" s="996"/>
    </row>
    <row r="663" spans="1:15">
      <c r="A663" s="997">
        <v>45</v>
      </c>
      <c r="B663" s="998" t="s">
        <v>229</v>
      </c>
      <c r="C663" s="983"/>
      <c r="D663" s="998" t="s">
        <v>269</v>
      </c>
      <c r="E663" s="983" t="s">
        <v>437</v>
      </c>
      <c r="F663" s="998"/>
      <c r="G663" s="998">
        <v>0</v>
      </c>
      <c r="H663" s="998">
        <v>0</v>
      </c>
      <c r="I663" s="983"/>
      <c r="J663" s="998"/>
      <c r="K663" s="998">
        <v>0</v>
      </c>
      <c r="L663" s="998">
        <v>0</v>
      </c>
      <c r="M663" s="983"/>
      <c r="N663" s="998">
        <v>0</v>
      </c>
      <c r="O663" s="999"/>
    </row>
    <row r="664" spans="1:15">
      <c r="A664" s="994">
        <v>46</v>
      </c>
      <c r="B664" s="995" t="s">
        <v>703</v>
      </c>
      <c r="C664" s="983"/>
      <c r="D664" s="995" t="s">
        <v>253</v>
      </c>
      <c r="E664" s="983" t="s">
        <v>437</v>
      </c>
      <c r="F664" s="995"/>
      <c r="G664" s="995">
        <v>0</v>
      </c>
      <c r="H664" s="995">
        <v>0</v>
      </c>
      <c r="I664" s="983"/>
      <c r="J664" s="995"/>
      <c r="K664" s="995">
        <v>0</v>
      </c>
      <c r="L664" s="995">
        <v>0</v>
      </c>
      <c r="M664" s="983"/>
      <c r="N664" s="995">
        <v>0</v>
      </c>
      <c r="O664" s="996"/>
    </row>
    <row r="665" spans="1:15">
      <c r="A665" s="997">
        <v>47</v>
      </c>
      <c r="B665" s="998" t="s">
        <v>282</v>
      </c>
      <c r="C665" s="983"/>
      <c r="D665" s="998" t="s">
        <v>274</v>
      </c>
      <c r="E665" s="983" t="s">
        <v>437</v>
      </c>
      <c r="F665" s="998">
        <v>39948450</v>
      </c>
      <c r="G665" s="998">
        <v>0</v>
      </c>
      <c r="H665" s="998">
        <v>39948450</v>
      </c>
      <c r="I665" s="983"/>
      <c r="J665" s="998">
        <v>48588602</v>
      </c>
      <c r="K665" s="998">
        <v>0</v>
      </c>
      <c r="L665" s="998">
        <v>48588602</v>
      </c>
      <c r="M665" s="983"/>
      <c r="N665" s="998">
        <v>-8640152</v>
      </c>
      <c r="O665" s="999" t="s">
        <v>4251</v>
      </c>
    </row>
    <row r="666" spans="1:15">
      <c r="A666" s="994">
        <v>48</v>
      </c>
      <c r="B666" s="995" t="s">
        <v>299</v>
      </c>
      <c r="C666" s="983"/>
      <c r="D666" s="995" t="s">
        <v>275</v>
      </c>
      <c r="E666" s="983" t="s">
        <v>437</v>
      </c>
      <c r="F666" s="995"/>
      <c r="G666" s="995">
        <v>0</v>
      </c>
      <c r="H666" s="995">
        <v>0</v>
      </c>
      <c r="I666" s="983"/>
      <c r="J666" s="995"/>
      <c r="K666" s="995">
        <v>0</v>
      </c>
      <c r="L666" s="995">
        <v>0</v>
      </c>
      <c r="M666" s="983"/>
      <c r="N666" s="995">
        <v>0</v>
      </c>
      <c r="O666" s="996"/>
    </row>
    <row r="667" spans="1:15">
      <c r="A667" s="997">
        <v>49</v>
      </c>
      <c r="B667" s="998" t="s">
        <v>704</v>
      </c>
      <c r="C667" s="983"/>
      <c r="D667" s="998" t="s">
        <v>276</v>
      </c>
      <c r="E667" s="983" t="s">
        <v>437</v>
      </c>
      <c r="F667" s="998"/>
      <c r="G667" s="998">
        <v>0</v>
      </c>
      <c r="H667" s="998">
        <v>0</v>
      </c>
      <c r="I667" s="983"/>
      <c r="J667" s="998"/>
      <c r="K667" s="998">
        <v>0</v>
      </c>
      <c r="L667" s="998">
        <v>0</v>
      </c>
      <c r="M667" s="983"/>
      <c r="N667" s="998">
        <v>0</v>
      </c>
      <c r="O667" s="999"/>
    </row>
    <row r="668" spans="1:15">
      <c r="A668" s="994">
        <v>50</v>
      </c>
      <c r="B668" s="995" t="s">
        <v>705</v>
      </c>
      <c r="C668" s="983"/>
      <c r="D668" s="995" t="s">
        <v>678</v>
      </c>
      <c r="E668" s="983" t="s">
        <v>437</v>
      </c>
      <c r="F668" s="995"/>
      <c r="G668" s="995">
        <v>0</v>
      </c>
      <c r="H668" s="995">
        <v>0</v>
      </c>
      <c r="I668" s="983"/>
      <c r="J668" s="995"/>
      <c r="K668" s="995">
        <v>0</v>
      </c>
      <c r="L668" s="995">
        <v>0</v>
      </c>
      <c r="M668" s="983"/>
      <c r="N668" s="995">
        <v>0</v>
      </c>
      <c r="O668" s="996"/>
    </row>
    <row r="669" spans="1:15" ht="12" thickBot="1">
      <c r="A669" s="989"/>
      <c r="B669" s="989" t="s">
        <v>679</v>
      </c>
      <c r="C669" s="983"/>
      <c r="D669" s="1002"/>
      <c r="E669" s="983" t="s">
        <v>437</v>
      </c>
      <c r="F669" s="1002">
        <v>123819021</v>
      </c>
      <c r="G669" s="1002">
        <v>0</v>
      </c>
      <c r="H669" s="1002">
        <v>123819021</v>
      </c>
      <c r="I669" s="983"/>
      <c r="J669" s="1002">
        <v>135841671</v>
      </c>
      <c r="K669" s="1002">
        <v>0</v>
      </c>
      <c r="L669" s="1002">
        <v>135841671</v>
      </c>
      <c r="M669" s="983"/>
      <c r="N669" s="1002">
        <v>-12022650</v>
      </c>
      <c r="O669" s="989"/>
    </row>
    <row r="670" spans="1:15" ht="12" thickTop="1">
      <c r="A670" s="1577" t="s">
        <v>300</v>
      </c>
      <c r="B670" s="1577"/>
      <c r="C670" s="983"/>
      <c r="D670" s="1000"/>
      <c r="E670" s="983" t="s">
        <v>437</v>
      </c>
      <c r="F670" s="1000">
        <v>0</v>
      </c>
      <c r="G670" s="1000">
        <v>0</v>
      </c>
      <c r="H670" s="1000">
        <v>0</v>
      </c>
      <c r="I670" s="983"/>
      <c r="J670" s="1000">
        <v>0</v>
      </c>
      <c r="K670" s="1000">
        <v>0</v>
      </c>
      <c r="L670" s="1000">
        <v>0</v>
      </c>
      <c r="M670" s="983"/>
      <c r="N670" s="1000">
        <v>0</v>
      </c>
      <c r="O670" s="1001"/>
    </row>
    <row r="671" spans="1:15">
      <c r="A671" s="994">
        <v>51</v>
      </c>
      <c r="B671" s="995" t="s">
        <v>725</v>
      </c>
      <c r="C671" s="983"/>
      <c r="D671" s="995" t="s">
        <v>31</v>
      </c>
      <c r="E671" s="983" t="s">
        <v>437</v>
      </c>
      <c r="F671" s="995"/>
      <c r="G671" s="995">
        <v>0</v>
      </c>
      <c r="H671" s="995">
        <v>0</v>
      </c>
      <c r="I671" s="983"/>
      <c r="J671" s="995"/>
      <c r="K671" s="995">
        <v>0</v>
      </c>
      <c r="L671" s="995">
        <v>0</v>
      </c>
      <c r="M671" s="983"/>
      <c r="N671" s="995">
        <v>0</v>
      </c>
      <c r="O671" s="996"/>
    </row>
    <row r="672" spans="1:15">
      <c r="A672" s="997">
        <v>52</v>
      </c>
      <c r="B672" s="998" t="s">
        <v>726</v>
      </c>
      <c r="C672" s="983"/>
      <c r="D672" s="998" t="s">
        <v>31</v>
      </c>
      <c r="E672" s="983" t="s">
        <v>437</v>
      </c>
      <c r="F672" s="998"/>
      <c r="G672" s="998">
        <v>0</v>
      </c>
      <c r="H672" s="998">
        <v>0</v>
      </c>
      <c r="I672" s="983"/>
      <c r="J672" s="998"/>
      <c r="K672" s="998">
        <v>0</v>
      </c>
      <c r="L672" s="998">
        <v>0</v>
      </c>
      <c r="M672" s="983"/>
      <c r="N672" s="998">
        <v>0</v>
      </c>
      <c r="O672" s="999"/>
    </row>
    <row r="673" spans="1:15">
      <c r="A673" s="994">
        <v>53</v>
      </c>
      <c r="B673" s="995" t="s">
        <v>727</v>
      </c>
      <c r="C673" s="983"/>
      <c r="D673" s="995" t="s">
        <v>31</v>
      </c>
      <c r="E673" s="983" t="s">
        <v>437</v>
      </c>
      <c r="F673" s="995"/>
      <c r="G673" s="995">
        <v>0</v>
      </c>
      <c r="H673" s="995">
        <v>0</v>
      </c>
      <c r="I673" s="983"/>
      <c r="J673" s="995"/>
      <c r="K673" s="995">
        <v>0</v>
      </c>
      <c r="L673" s="995">
        <v>0</v>
      </c>
      <c r="M673" s="983"/>
      <c r="N673" s="995">
        <v>0</v>
      </c>
      <c r="O673" s="996"/>
    </row>
    <row r="674" spans="1:15">
      <c r="A674" s="997">
        <v>54</v>
      </c>
      <c r="B674" s="998" t="s">
        <v>513</v>
      </c>
      <c r="C674" s="983"/>
      <c r="D674" s="998" t="s">
        <v>31</v>
      </c>
      <c r="E674" s="983" t="s">
        <v>437</v>
      </c>
      <c r="F674" s="998"/>
      <c r="G674" s="998">
        <v>0</v>
      </c>
      <c r="H674" s="998">
        <v>0</v>
      </c>
      <c r="I674" s="983"/>
      <c r="J674" s="998"/>
      <c r="K674" s="998">
        <v>0</v>
      </c>
      <c r="L674" s="998">
        <v>0</v>
      </c>
      <c r="M674" s="983"/>
      <c r="N674" s="998">
        <v>0</v>
      </c>
      <c r="O674" s="999"/>
    </row>
    <row r="675" spans="1:15">
      <c r="A675" s="1577" t="s">
        <v>301</v>
      </c>
      <c r="B675" s="1577"/>
      <c r="C675" s="983"/>
      <c r="D675" s="1000"/>
      <c r="E675" s="983" t="s">
        <v>437</v>
      </c>
      <c r="F675" s="1000">
        <v>0</v>
      </c>
      <c r="G675" s="1000">
        <v>0</v>
      </c>
      <c r="H675" s="1000">
        <v>0</v>
      </c>
      <c r="I675" s="983"/>
      <c r="J675" s="1000">
        <v>0</v>
      </c>
      <c r="K675" s="1000">
        <v>0</v>
      </c>
      <c r="L675" s="1000">
        <v>0</v>
      </c>
      <c r="M675" s="983"/>
      <c r="N675" s="1000">
        <v>0</v>
      </c>
      <c r="O675" s="1001"/>
    </row>
    <row r="676" spans="1:15">
      <c r="A676" s="994">
        <v>55</v>
      </c>
      <c r="B676" s="995" t="s">
        <v>956</v>
      </c>
      <c r="C676" s="983"/>
      <c r="D676" s="995" t="s">
        <v>953</v>
      </c>
      <c r="E676" s="983" t="s">
        <v>437</v>
      </c>
      <c r="F676" s="995"/>
      <c r="G676" s="995">
        <v>0</v>
      </c>
      <c r="H676" s="995">
        <v>0</v>
      </c>
      <c r="I676" s="983"/>
      <c r="J676" s="995"/>
      <c r="K676" s="995">
        <v>0</v>
      </c>
      <c r="L676" s="995">
        <v>0</v>
      </c>
      <c r="M676" s="983"/>
      <c r="N676" s="995">
        <v>0</v>
      </c>
      <c r="O676" s="996"/>
    </row>
    <row r="677" spans="1:15">
      <c r="A677" s="997">
        <v>56</v>
      </c>
      <c r="B677" s="998" t="s">
        <v>957</v>
      </c>
      <c r="C677" s="983"/>
      <c r="D677" s="998" t="s">
        <v>958</v>
      </c>
      <c r="E677" s="983" t="s">
        <v>437</v>
      </c>
      <c r="F677" s="998"/>
      <c r="G677" s="998">
        <v>0</v>
      </c>
      <c r="H677" s="998">
        <v>0</v>
      </c>
      <c r="I677" s="983"/>
      <c r="J677" s="998"/>
      <c r="K677" s="998">
        <v>0</v>
      </c>
      <c r="L677" s="998">
        <v>0</v>
      </c>
      <c r="M677" s="983"/>
      <c r="N677" s="998">
        <v>0</v>
      </c>
      <c r="O677" s="999"/>
    </row>
    <row r="678" spans="1:15">
      <c r="A678" s="994">
        <v>57</v>
      </c>
      <c r="B678" s="995" t="s">
        <v>959</v>
      </c>
      <c r="C678" s="983"/>
      <c r="D678" s="995" t="s">
        <v>953</v>
      </c>
      <c r="E678" s="983" t="s">
        <v>437</v>
      </c>
      <c r="F678" s="995"/>
      <c r="G678" s="995">
        <v>0</v>
      </c>
      <c r="H678" s="995">
        <v>0</v>
      </c>
      <c r="I678" s="983"/>
      <c r="J678" s="995"/>
      <c r="K678" s="995">
        <v>0</v>
      </c>
      <c r="L678" s="995">
        <v>0</v>
      </c>
      <c r="M678" s="983"/>
      <c r="N678" s="995">
        <v>0</v>
      </c>
      <c r="O678" s="996"/>
    </row>
    <row r="679" spans="1:15">
      <c r="A679" s="997">
        <v>58</v>
      </c>
      <c r="B679" s="998" t="s">
        <v>960</v>
      </c>
      <c r="C679" s="983"/>
      <c r="D679" s="998" t="s">
        <v>953</v>
      </c>
      <c r="E679" s="983" t="s">
        <v>437</v>
      </c>
      <c r="F679" s="998"/>
      <c r="G679" s="998">
        <v>0</v>
      </c>
      <c r="H679" s="998">
        <v>0</v>
      </c>
      <c r="I679" s="983"/>
      <c r="J679" s="998"/>
      <c r="K679" s="998">
        <v>0</v>
      </c>
      <c r="L679" s="998">
        <v>0</v>
      </c>
      <c r="M679" s="983"/>
      <c r="N679" s="998">
        <v>0</v>
      </c>
      <c r="O679" s="999"/>
    </row>
    <row r="680" spans="1:15">
      <c r="A680" s="994">
        <v>59</v>
      </c>
      <c r="B680" s="995" t="s">
        <v>961</v>
      </c>
      <c r="C680" s="983"/>
      <c r="D680" s="995" t="s">
        <v>953</v>
      </c>
      <c r="E680" s="983"/>
      <c r="F680" s="995"/>
      <c r="G680" s="995">
        <v>0</v>
      </c>
      <c r="H680" s="995">
        <v>0</v>
      </c>
      <c r="I680" s="983"/>
      <c r="J680" s="995"/>
      <c r="K680" s="995">
        <v>0</v>
      </c>
      <c r="L680" s="995">
        <v>0</v>
      </c>
      <c r="M680" s="983"/>
      <c r="N680" s="995">
        <v>0</v>
      </c>
      <c r="O680" s="996"/>
    </row>
    <row r="681" spans="1:15">
      <c r="A681" s="997">
        <v>60</v>
      </c>
      <c r="B681" s="998" t="s">
        <v>962</v>
      </c>
      <c r="C681" s="983"/>
      <c r="D681" s="998" t="s">
        <v>953</v>
      </c>
      <c r="E681" s="983"/>
      <c r="F681" s="998"/>
      <c r="G681" s="998">
        <v>0</v>
      </c>
      <c r="H681" s="998">
        <v>0</v>
      </c>
      <c r="I681" s="983"/>
      <c r="J681" s="998"/>
      <c r="K681" s="998">
        <v>0</v>
      </c>
      <c r="L681" s="998">
        <v>0</v>
      </c>
      <c r="M681" s="983"/>
      <c r="N681" s="998">
        <v>0</v>
      </c>
      <c r="O681" s="999"/>
    </row>
    <row r="682" spans="1:15">
      <c r="A682" s="994">
        <v>61</v>
      </c>
      <c r="B682" s="995" t="s">
        <v>963</v>
      </c>
      <c r="C682" s="983"/>
      <c r="D682" s="995" t="s">
        <v>953</v>
      </c>
      <c r="E682" s="983"/>
      <c r="F682" s="995"/>
      <c r="G682" s="995">
        <v>0</v>
      </c>
      <c r="H682" s="995">
        <v>0</v>
      </c>
      <c r="I682" s="983"/>
      <c r="J682" s="995"/>
      <c r="K682" s="995">
        <v>0</v>
      </c>
      <c r="L682" s="995">
        <v>0</v>
      </c>
      <c r="M682" s="983"/>
      <c r="N682" s="995">
        <v>0</v>
      </c>
      <c r="O682" s="996"/>
    </row>
    <row r="683" spans="1:15">
      <c r="A683" s="997">
        <v>62</v>
      </c>
      <c r="B683" s="998" t="s">
        <v>964</v>
      </c>
      <c r="C683" s="983"/>
      <c r="D683" s="998" t="s">
        <v>953</v>
      </c>
      <c r="E683" s="983"/>
      <c r="F683" s="998"/>
      <c r="G683" s="998">
        <v>0</v>
      </c>
      <c r="H683" s="998">
        <v>0</v>
      </c>
      <c r="I683" s="983"/>
      <c r="J683" s="998"/>
      <c r="K683" s="998">
        <v>0</v>
      </c>
      <c r="L683" s="998">
        <v>0</v>
      </c>
      <c r="M683" s="983"/>
      <c r="N683" s="998">
        <v>0</v>
      </c>
      <c r="O683" s="999"/>
    </row>
    <row r="684" spans="1:15">
      <c r="A684" s="994">
        <v>63</v>
      </c>
      <c r="B684" s="995" t="s">
        <v>965</v>
      </c>
      <c r="C684" s="983"/>
      <c r="D684" s="995" t="s">
        <v>953</v>
      </c>
      <c r="E684" s="983"/>
      <c r="F684" s="995"/>
      <c r="G684" s="995">
        <v>0</v>
      </c>
      <c r="H684" s="995">
        <v>0</v>
      </c>
      <c r="I684" s="983"/>
      <c r="J684" s="995"/>
      <c r="K684" s="995">
        <v>0</v>
      </c>
      <c r="L684" s="995">
        <v>0</v>
      </c>
      <c r="M684" s="983"/>
      <c r="N684" s="995">
        <v>0</v>
      </c>
      <c r="O684" s="996"/>
    </row>
    <row r="685" spans="1:15">
      <c r="A685" s="997">
        <v>64</v>
      </c>
      <c r="B685" s="998" t="s">
        <v>1372</v>
      </c>
      <c r="C685" s="983"/>
      <c r="D685" s="998"/>
      <c r="E685" s="983"/>
      <c r="F685" s="998"/>
      <c r="G685" s="998">
        <v>0</v>
      </c>
      <c r="H685" s="998">
        <v>0</v>
      </c>
      <c r="I685" s="983"/>
      <c r="J685" s="998"/>
      <c r="K685" s="998">
        <v>0</v>
      </c>
      <c r="L685" s="998">
        <v>0</v>
      </c>
      <c r="M685" s="983"/>
      <c r="N685" s="998">
        <v>0</v>
      </c>
      <c r="O685" s="999"/>
    </row>
    <row r="686" spans="1:15">
      <c r="A686" s="994">
        <v>65</v>
      </c>
      <c r="B686" s="995" t="s">
        <v>966</v>
      </c>
      <c r="C686" s="983"/>
      <c r="D686" s="995"/>
      <c r="E686" s="983" t="s">
        <v>437</v>
      </c>
      <c r="F686" s="995"/>
      <c r="G686" s="995"/>
      <c r="H686" s="995"/>
      <c r="I686" s="983"/>
      <c r="J686" s="995"/>
      <c r="K686" s="995"/>
      <c r="L686" s="995"/>
      <c r="M686" s="983"/>
      <c r="N686" s="995"/>
      <c r="O686" s="996"/>
    </row>
    <row r="687" spans="1:15">
      <c r="A687" s="1577" t="s">
        <v>992</v>
      </c>
      <c r="B687" s="1577"/>
      <c r="C687" s="983"/>
      <c r="D687" s="1000"/>
      <c r="E687" s="983" t="s">
        <v>437</v>
      </c>
      <c r="F687" s="1000">
        <v>0</v>
      </c>
      <c r="G687" s="1000">
        <v>0</v>
      </c>
      <c r="H687" s="1000">
        <v>0</v>
      </c>
      <c r="I687" s="983"/>
      <c r="J687" s="1000">
        <v>0</v>
      </c>
      <c r="K687" s="1000">
        <v>0</v>
      </c>
      <c r="L687" s="1000">
        <v>0</v>
      </c>
      <c r="M687" s="983"/>
      <c r="N687" s="1000">
        <v>0</v>
      </c>
      <c r="O687" s="1001"/>
    </row>
    <row r="688" spans="1:15">
      <c r="A688" s="994">
        <v>66</v>
      </c>
      <c r="B688" s="995" t="s">
        <v>729</v>
      </c>
      <c r="C688" s="983"/>
      <c r="D688" s="995" t="s">
        <v>680</v>
      </c>
      <c r="E688" s="983" t="s">
        <v>437</v>
      </c>
      <c r="F688" s="995"/>
      <c r="G688" s="995">
        <v>0</v>
      </c>
      <c r="H688" s="995">
        <v>0</v>
      </c>
      <c r="I688" s="983"/>
      <c r="J688" s="995"/>
      <c r="K688" s="995">
        <v>0</v>
      </c>
      <c r="L688" s="995">
        <v>0</v>
      </c>
      <c r="M688" s="983"/>
      <c r="N688" s="995">
        <v>0</v>
      </c>
      <c r="O688" s="996"/>
    </row>
    <row r="689" spans="1:15">
      <c r="A689" s="997">
        <v>67</v>
      </c>
      <c r="B689" s="998" t="s">
        <v>730</v>
      </c>
      <c r="C689" s="983"/>
      <c r="D689" s="998" t="s">
        <v>681</v>
      </c>
      <c r="E689" s="983" t="s">
        <v>437</v>
      </c>
      <c r="F689" s="998"/>
      <c r="G689" s="998">
        <v>0</v>
      </c>
      <c r="H689" s="998">
        <v>0</v>
      </c>
      <c r="I689" s="983"/>
      <c r="J689" s="998"/>
      <c r="K689" s="998">
        <v>0</v>
      </c>
      <c r="L689" s="998">
        <v>0</v>
      </c>
      <c r="M689" s="983"/>
      <c r="N689" s="998">
        <v>0</v>
      </c>
      <c r="O689" s="999"/>
    </row>
    <row r="690" spans="1:15">
      <c r="A690" s="994">
        <v>68</v>
      </c>
      <c r="B690" s="995" t="s">
        <v>731</v>
      </c>
      <c r="C690" s="983"/>
      <c r="D690" s="995" t="s">
        <v>967</v>
      </c>
      <c r="E690" s="983" t="s">
        <v>437</v>
      </c>
      <c r="F690" s="995"/>
      <c r="G690" s="995">
        <v>0</v>
      </c>
      <c r="H690" s="995">
        <v>0</v>
      </c>
      <c r="I690" s="983"/>
      <c r="J690" s="995"/>
      <c r="K690" s="995">
        <v>0</v>
      </c>
      <c r="L690" s="995">
        <v>0</v>
      </c>
      <c r="M690" s="983"/>
      <c r="N690" s="995">
        <v>0</v>
      </c>
      <c r="O690" s="996"/>
    </row>
    <row r="691" spans="1:15">
      <c r="A691" s="997">
        <v>69</v>
      </c>
      <c r="B691" s="998" t="s">
        <v>706</v>
      </c>
      <c r="C691" s="983"/>
      <c r="D691" s="998" t="s">
        <v>682</v>
      </c>
      <c r="E691" s="983" t="s">
        <v>437</v>
      </c>
      <c r="F691" s="998"/>
      <c r="G691" s="998">
        <v>0</v>
      </c>
      <c r="H691" s="998">
        <v>0</v>
      </c>
      <c r="I691" s="983"/>
      <c r="J691" s="998"/>
      <c r="K691" s="998">
        <v>0</v>
      </c>
      <c r="L691" s="998">
        <v>0</v>
      </c>
      <c r="M691" s="983"/>
      <c r="N691" s="998">
        <v>0</v>
      </c>
      <c r="O691" s="999"/>
    </row>
    <row r="695" spans="1:15">
      <c r="A695" s="981"/>
      <c r="B695" s="982" t="s">
        <v>667</v>
      </c>
      <c r="C695" s="983"/>
      <c r="D695" s="983"/>
      <c r="E695" s="983"/>
      <c r="F695" s="984" t="s">
        <v>23</v>
      </c>
      <c r="G695" s="984"/>
      <c r="H695" s="983"/>
      <c r="I695" s="983"/>
      <c r="J695" s="983"/>
      <c r="K695" s="982" t="s">
        <v>668</v>
      </c>
      <c r="L695" s="985">
        <v>2022</v>
      </c>
      <c r="M695" s="983"/>
      <c r="N695" s="986">
        <v>625.02</v>
      </c>
      <c r="O695" s="987"/>
    </row>
    <row r="696" spans="1:15">
      <c r="A696" s="981"/>
      <c r="B696" s="988"/>
      <c r="C696" s="983"/>
      <c r="D696" s="983"/>
      <c r="E696" s="983"/>
      <c r="F696" s="983"/>
      <c r="G696" s="983"/>
      <c r="H696" s="983"/>
      <c r="I696" s="983"/>
      <c r="J696" s="983"/>
      <c r="K696" s="983"/>
      <c r="L696" s="983"/>
      <c r="M696" s="983"/>
      <c r="N696" s="983"/>
      <c r="O696" s="987"/>
    </row>
    <row r="697" spans="1:15" ht="12.4" customHeight="1">
      <c r="A697" s="1578" t="s">
        <v>0</v>
      </c>
      <c r="B697" s="1580" t="s">
        <v>371</v>
      </c>
      <c r="C697" s="983"/>
      <c r="D697" s="1582" t="s">
        <v>669</v>
      </c>
      <c r="E697" s="983"/>
      <c r="F697" s="1584" t="s">
        <v>670</v>
      </c>
      <c r="G697" s="1584"/>
      <c r="H697" s="1584"/>
      <c r="I697" s="983"/>
      <c r="J697" s="1584" t="s">
        <v>671</v>
      </c>
      <c r="K697" s="1584"/>
      <c r="L697" s="1584"/>
      <c r="M697" s="983"/>
      <c r="N697" s="1574" t="s">
        <v>672</v>
      </c>
      <c r="O697" s="1574" t="s">
        <v>372</v>
      </c>
    </row>
    <row r="698" spans="1:15" ht="12" thickBot="1">
      <c r="A698" s="1579"/>
      <c r="B698" s="1581"/>
      <c r="C698" s="983"/>
      <c r="D698" s="1583"/>
      <c r="E698" s="983"/>
      <c r="F698" s="990" t="s">
        <v>673</v>
      </c>
      <c r="G698" s="991" t="s">
        <v>674</v>
      </c>
      <c r="H698" s="991" t="s">
        <v>675</v>
      </c>
      <c r="I698" s="983"/>
      <c r="J698" s="991" t="s">
        <v>673</v>
      </c>
      <c r="K698" s="991" t="s">
        <v>674</v>
      </c>
      <c r="L698" s="991" t="s">
        <v>675</v>
      </c>
      <c r="M698" s="983"/>
      <c r="N698" s="1575"/>
      <c r="O698" s="1575"/>
    </row>
    <row r="699" spans="1:15" ht="13.15" customHeight="1" thickTop="1">
      <c r="A699" s="1576" t="s">
        <v>445</v>
      </c>
      <c r="B699" s="1576"/>
      <c r="C699" s="983"/>
      <c r="D699" s="992"/>
      <c r="E699" s="983" t="s">
        <v>437</v>
      </c>
      <c r="F699" s="992">
        <v>0</v>
      </c>
      <c r="G699" s="992">
        <v>0</v>
      </c>
      <c r="H699" s="992">
        <v>0</v>
      </c>
      <c r="I699" s="983"/>
      <c r="J699" s="992">
        <v>0</v>
      </c>
      <c r="K699" s="992">
        <v>0</v>
      </c>
      <c r="L699" s="992">
        <v>0</v>
      </c>
      <c r="M699" s="983"/>
      <c r="N699" s="992">
        <v>0</v>
      </c>
      <c r="O699" s="993"/>
    </row>
    <row r="700" spans="1:15">
      <c r="A700" s="994">
        <v>1</v>
      </c>
      <c r="B700" s="995" t="s">
        <v>683</v>
      </c>
      <c r="C700" s="983"/>
      <c r="D700" s="995" t="s">
        <v>257</v>
      </c>
      <c r="E700" s="983" t="s">
        <v>437</v>
      </c>
      <c r="F700" s="995"/>
      <c r="G700" s="995">
        <v>0</v>
      </c>
      <c r="H700" s="995">
        <v>0</v>
      </c>
      <c r="I700" s="983"/>
      <c r="J700" s="995"/>
      <c r="K700" s="995">
        <v>0</v>
      </c>
      <c r="L700" s="995">
        <v>0</v>
      </c>
      <c r="M700" s="983"/>
      <c r="N700" s="995">
        <v>0</v>
      </c>
      <c r="O700" s="996"/>
    </row>
    <row r="701" spans="1:15">
      <c r="A701" s="997">
        <v>2</v>
      </c>
      <c r="B701" s="998" t="s">
        <v>294</v>
      </c>
      <c r="C701" s="983"/>
      <c r="D701" s="998" t="s">
        <v>257</v>
      </c>
      <c r="E701" s="983" t="s">
        <v>437</v>
      </c>
      <c r="F701" s="998"/>
      <c r="G701" s="998">
        <v>0</v>
      </c>
      <c r="H701" s="998">
        <v>0</v>
      </c>
      <c r="I701" s="983"/>
      <c r="J701" s="998"/>
      <c r="K701" s="998">
        <v>0</v>
      </c>
      <c r="L701" s="998">
        <v>0</v>
      </c>
      <c r="M701" s="983"/>
      <c r="N701" s="998">
        <v>0</v>
      </c>
      <c r="O701" s="999"/>
    </row>
    <row r="702" spans="1:15">
      <c r="A702" s="994">
        <v>3</v>
      </c>
      <c r="B702" s="995" t="s">
        <v>295</v>
      </c>
      <c r="C702" s="983"/>
      <c r="D702" s="995" t="s">
        <v>257</v>
      </c>
      <c r="E702" s="983" t="s">
        <v>437</v>
      </c>
      <c r="F702" s="995"/>
      <c r="G702" s="995">
        <v>0</v>
      </c>
      <c r="H702" s="995">
        <v>0</v>
      </c>
      <c r="I702" s="983"/>
      <c r="J702" s="995"/>
      <c r="K702" s="995">
        <v>0</v>
      </c>
      <c r="L702" s="995">
        <v>0</v>
      </c>
      <c r="M702" s="983"/>
      <c r="N702" s="995">
        <v>0</v>
      </c>
      <c r="O702" s="996"/>
    </row>
    <row r="703" spans="1:15">
      <c r="A703" s="997">
        <v>4</v>
      </c>
      <c r="B703" s="998" t="s">
        <v>684</v>
      </c>
      <c r="C703" s="983"/>
      <c r="D703" s="998" t="s">
        <v>286</v>
      </c>
      <c r="E703" s="983" t="s">
        <v>437</v>
      </c>
      <c r="F703" s="998"/>
      <c r="G703" s="998">
        <v>0</v>
      </c>
      <c r="H703" s="998">
        <v>0</v>
      </c>
      <c r="I703" s="983"/>
      <c r="J703" s="998"/>
      <c r="K703" s="998">
        <v>0</v>
      </c>
      <c r="L703" s="998">
        <v>0</v>
      </c>
      <c r="M703" s="983"/>
      <c r="N703" s="998">
        <v>0</v>
      </c>
      <c r="O703" s="999"/>
    </row>
    <row r="704" spans="1:15">
      <c r="A704" s="994">
        <v>5</v>
      </c>
      <c r="B704" s="995" t="s">
        <v>685</v>
      </c>
      <c r="C704" s="983"/>
      <c r="D704" s="995" t="s">
        <v>286</v>
      </c>
      <c r="E704" s="983" t="s">
        <v>437</v>
      </c>
      <c r="F704" s="995"/>
      <c r="G704" s="995">
        <v>0</v>
      </c>
      <c r="H704" s="995">
        <v>0</v>
      </c>
      <c r="I704" s="983"/>
      <c r="J704" s="995"/>
      <c r="K704" s="995">
        <v>0</v>
      </c>
      <c r="L704" s="995">
        <v>0</v>
      </c>
      <c r="M704" s="983"/>
      <c r="N704" s="995">
        <v>0</v>
      </c>
      <c r="O704" s="996"/>
    </row>
    <row r="705" spans="1:15">
      <c r="A705" s="997">
        <v>6</v>
      </c>
      <c r="B705" s="998" t="s">
        <v>686</v>
      </c>
      <c r="C705" s="983"/>
      <c r="D705" s="998" t="s">
        <v>286</v>
      </c>
      <c r="E705" s="983" t="s">
        <v>437</v>
      </c>
      <c r="F705" s="998"/>
      <c r="G705" s="998">
        <v>0</v>
      </c>
      <c r="H705" s="998">
        <v>0</v>
      </c>
      <c r="I705" s="983"/>
      <c r="J705" s="998"/>
      <c r="K705" s="998">
        <v>0</v>
      </c>
      <c r="L705" s="998">
        <v>0</v>
      </c>
      <c r="M705" s="983"/>
      <c r="N705" s="998">
        <v>0</v>
      </c>
      <c r="O705" s="999"/>
    </row>
    <row r="706" spans="1:15">
      <c r="A706" s="1577" t="s">
        <v>676</v>
      </c>
      <c r="B706" s="1577"/>
      <c r="C706" s="983"/>
      <c r="D706" s="1000"/>
      <c r="E706" s="983" t="s">
        <v>437</v>
      </c>
      <c r="F706" s="1000">
        <v>0</v>
      </c>
      <c r="G706" s="1000">
        <v>0</v>
      </c>
      <c r="H706" s="1000">
        <v>0</v>
      </c>
      <c r="I706" s="983"/>
      <c r="J706" s="1000">
        <v>0</v>
      </c>
      <c r="K706" s="1000">
        <v>0</v>
      </c>
      <c r="L706" s="1000">
        <v>0</v>
      </c>
      <c r="M706" s="983"/>
      <c r="N706" s="1000">
        <v>0</v>
      </c>
      <c r="O706" s="1001"/>
    </row>
    <row r="707" spans="1:15">
      <c r="A707" s="994">
        <v>7</v>
      </c>
      <c r="B707" s="995" t="s">
        <v>687</v>
      </c>
      <c r="C707" s="983"/>
      <c r="D707" s="995" t="s">
        <v>257</v>
      </c>
      <c r="E707" s="983" t="s">
        <v>437</v>
      </c>
      <c r="F707" s="995"/>
      <c r="G707" s="995">
        <v>0</v>
      </c>
      <c r="H707" s="995">
        <v>0</v>
      </c>
      <c r="I707" s="983"/>
      <c r="J707" s="995"/>
      <c r="K707" s="995">
        <v>0</v>
      </c>
      <c r="L707" s="995">
        <v>0</v>
      </c>
      <c r="M707" s="983"/>
      <c r="N707" s="995">
        <v>0</v>
      </c>
      <c r="O707" s="996"/>
    </row>
    <row r="708" spans="1:15">
      <c r="A708" s="997">
        <v>8</v>
      </c>
      <c r="B708" s="998" t="s">
        <v>688</v>
      </c>
      <c r="C708" s="983"/>
      <c r="D708" s="998" t="s">
        <v>257</v>
      </c>
      <c r="E708" s="983" t="s">
        <v>437</v>
      </c>
      <c r="F708" s="998"/>
      <c r="G708" s="998">
        <v>0</v>
      </c>
      <c r="H708" s="998">
        <v>0</v>
      </c>
      <c r="I708" s="983"/>
      <c r="J708" s="998"/>
      <c r="K708" s="998">
        <v>0</v>
      </c>
      <c r="L708" s="998">
        <v>0</v>
      </c>
      <c r="M708" s="983"/>
      <c r="N708" s="998">
        <v>0</v>
      </c>
      <c r="O708" s="999"/>
    </row>
    <row r="709" spans="1:15">
      <c r="A709" s="994">
        <v>9</v>
      </c>
      <c r="B709" s="995" t="s">
        <v>689</v>
      </c>
      <c r="C709" s="983"/>
      <c r="D709" s="995" t="s">
        <v>257</v>
      </c>
      <c r="E709" s="983" t="s">
        <v>437</v>
      </c>
      <c r="F709" s="995"/>
      <c r="G709" s="995">
        <v>0</v>
      </c>
      <c r="H709" s="995">
        <v>0</v>
      </c>
      <c r="I709" s="983"/>
      <c r="J709" s="995"/>
      <c r="K709" s="995">
        <v>0</v>
      </c>
      <c r="L709" s="995">
        <v>0</v>
      </c>
      <c r="M709" s="983"/>
      <c r="N709" s="995">
        <v>0</v>
      </c>
      <c r="O709" s="996"/>
    </row>
    <row r="710" spans="1:15">
      <c r="A710" s="997">
        <v>10</v>
      </c>
      <c r="B710" s="998" t="s">
        <v>690</v>
      </c>
      <c r="C710" s="983"/>
      <c r="D710" s="998" t="s">
        <v>259</v>
      </c>
      <c r="E710" s="983" t="s">
        <v>437</v>
      </c>
      <c r="F710" s="998"/>
      <c r="G710" s="998">
        <v>0</v>
      </c>
      <c r="H710" s="998">
        <v>0</v>
      </c>
      <c r="I710" s="983"/>
      <c r="J710" s="998"/>
      <c r="K710" s="998">
        <v>0</v>
      </c>
      <c r="L710" s="998">
        <v>0</v>
      </c>
      <c r="M710" s="983"/>
      <c r="N710" s="998">
        <v>0</v>
      </c>
      <c r="O710" s="999"/>
    </row>
    <row r="711" spans="1:15">
      <c r="A711" s="994">
        <v>11</v>
      </c>
      <c r="B711" s="995" t="s">
        <v>691</v>
      </c>
      <c r="C711" s="983"/>
      <c r="D711" s="995" t="s">
        <v>259</v>
      </c>
      <c r="E711" s="983" t="s">
        <v>437</v>
      </c>
      <c r="F711" s="995"/>
      <c r="G711" s="995">
        <v>0</v>
      </c>
      <c r="H711" s="995">
        <v>0</v>
      </c>
      <c r="I711" s="983"/>
      <c r="J711" s="995"/>
      <c r="K711" s="995">
        <v>0</v>
      </c>
      <c r="L711" s="995">
        <v>0</v>
      </c>
      <c r="M711" s="983"/>
      <c r="N711" s="995">
        <v>0</v>
      </c>
      <c r="O711" s="996"/>
    </row>
    <row r="712" spans="1:15">
      <c r="A712" s="997">
        <v>12</v>
      </c>
      <c r="B712" s="998" t="s">
        <v>692</v>
      </c>
      <c r="C712" s="983"/>
      <c r="D712" s="998" t="s">
        <v>259</v>
      </c>
      <c r="E712" s="983" t="s">
        <v>437</v>
      </c>
      <c r="F712" s="998"/>
      <c r="G712" s="998">
        <v>0</v>
      </c>
      <c r="H712" s="998">
        <v>0</v>
      </c>
      <c r="I712" s="983"/>
      <c r="J712" s="998"/>
      <c r="K712" s="998">
        <v>0</v>
      </c>
      <c r="L712" s="998">
        <v>0</v>
      </c>
      <c r="M712" s="983"/>
      <c r="N712" s="998">
        <v>0</v>
      </c>
      <c r="O712" s="999"/>
    </row>
    <row r="713" spans="1:15">
      <c r="A713" s="1577" t="s">
        <v>535</v>
      </c>
      <c r="B713" s="1577"/>
      <c r="C713" s="983"/>
      <c r="D713" s="1000"/>
      <c r="E713" s="983" t="s">
        <v>437</v>
      </c>
      <c r="F713" s="1000">
        <v>0</v>
      </c>
      <c r="G713" s="1000">
        <v>0</v>
      </c>
      <c r="H713" s="1000">
        <v>0</v>
      </c>
      <c r="I713" s="983"/>
      <c r="J713" s="1000">
        <v>0</v>
      </c>
      <c r="K713" s="1000">
        <v>0</v>
      </c>
      <c r="L713" s="1000">
        <v>0</v>
      </c>
      <c r="M713" s="983"/>
      <c r="N713" s="1000">
        <v>0</v>
      </c>
      <c r="O713" s="1001"/>
    </row>
    <row r="714" spans="1:15">
      <c r="A714" s="994">
        <v>13</v>
      </c>
      <c r="B714" s="995" t="s">
        <v>693</v>
      </c>
      <c r="C714" s="983"/>
      <c r="D714" s="995"/>
      <c r="E714" s="983" t="s">
        <v>437</v>
      </c>
      <c r="F714" s="995"/>
      <c r="G714" s="995">
        <v>0</v>
      </c>
      <c r="H714" s="995">
        <v>0</v>
      </c>
      <c r="I714" s="983"/>
      <c r="J714" s="995"/>
      <c r="K714" s="995">
        <v>0</v>
      </c>
      <c r="L714" s="995">
        <v>0</v>
      </c>
      <c r="M714" s="983"/>
      <c r="N714" s="995">
        <v>0</v>
      </c>
      <c r="O714" s="996"/>
    </row>
    <row r="715" spans="1:15">
      <c r="A715" s="997">
        <v>14</v>
      </c>
      <c r="B715" s="998" t="s">
        <v>694</v>
      </c>
      <c r="C715" s="983"/>
      <c r="D715" s="998"/>
      <c r="E715" s="983" t="s">
        <v>437</v>
      </c>
      <c r="F715" s="998"/>
      <c r="G715" s="998">
        <v>0</v>
      </c>
      <c r="H715" s="998">
        <v>0</v>
      </c>
      <c r="I715" s="983"/>
      <c r="J715" s="998"/>
      <c r="K715" s="998">
        <v>0</v>
      </c>
      <c r="L715" s="998">
        <v>0</v>
      </c>
      <c r="M715" s="983"/>
      <c r="N715" s="998">
        <v>0</v>
      </c>
      <c r="O715" s="999"/>
    </row>
    <row r="716" spans="1:15">
      <c r="A716" s="994">
        <v>15</v>
      </c>
      <c r="B716" s="995" t="s">
        <v>695</v>
      </c>
      <c r="C716" s="983"/>
      <c r="D716" s="995"/>
      <c r="E716" s="983" t="s">
        <v>437</v>
      </c>
      <c r="F716" s="995"/>
      <c r="G716" s="995">
        <v>0</v>
      </c>
      <c r="H716" s="995">
        <v>0</v>
      </c>
      <c r="I716" s="983"/>
      <c r="J716" s="995"/>
      <c r="K716" s="995">
        <v>0</v>
      </c>
      <c r="L716" s="995">
        <v>0</v>
      </c>
      <c r="M716" s="983"/>
      <c r="N716" s="995">
        <v>0</v>
      </c>
      <c r="O716" s="996"/>
    </row>
    <row r="717" spans="1:15">
      <c r="A717" s="1577" t="s">
        <v>537</v>
      </c>
      <c r="B717" s="1577"/>
      <c r="C717" s="983"/>
      <c r="D717" s="1000"/>
      <c r="E717" s="983" t="s">
        <v>437</v>
      </c>
      <c r="F717" s="1000">
        <v>0</v>
      </c>
      <c r="G717" s="1000">
        <v>0</v>
      </c>
      <c r="H717" s="1000">
        <v>0</v>
      </c>
      <c r="I717" s="983"/>
      <c r="J717" s="1000">
        <v>0</v>
      </c>
      <c r="K717" s="1000">
        <v>0</v>
      </c>
      <c r="L717" s="1000">
        <v>0</v>
      </c>
      <c r="M717" s="983"/>
      <c r="N717" s="1000">
        <v>0</v>
      </c>
      <c r="O717" s="1001"/>
    </row>
    <row r="718" spans="1:15">
      <c r="A718" s="994">
        <v>16</v>
      </c>
      <c r="B718" s="995" t="s">
        <v>447</v>
      </c>
      <c r="C718" s="983"/>
      <c r="D718" s="995" t="s">
        <v>263</v>
      </c>
      <c r="E718" s="983" t="s">
        <v>437</v>
      </c>
      <c r="F718" s="995"/>
      <c r="G718" s="995">
        <v>0</v>
      </c>
      <c r="H718" s="995">
        <v>0</v>
      </c>
      <c r="I718" s="983"/>
      <c r="J718" s="995"/>
      <c r="K718" s="995">
        <v>0</v>
      </c>
      <c r="L718" s="995">
        <v>0</v>
      </c>
      <c r="M718" s="983"/>
      <c r="N718" s="995">
        <v>0</v>
      </c>
      <c r="O718" s="996"/>
    </row>
    <row r="719" spans="1:15">
      <c r="A719" s="997">
        <v>17</v>
      </c>
      <c r="B719" s="998" t="s">
        <v>448</v>
      </c>
      <c r="C719" s="983"/>
      <c r="D719" s="998" t="s">
        <v>263</v>
      </c>
      <c r="E719" s="983" t="s">
        <v>437</v>
      </c>
      <c r="F719" s="998"/>
      <c r="G719" s="998">
        <v>0</v>
      </c>
      <c r="H719" s="998">
        <v>0</v>
      </c>
      <c r="I719" s="983"/>
      <c r="J719" s="998"/>
      <c r="K719" s="998">
        <v>0</v>
      </c>
      <c r="L719" s="998">
        <v>0</v>
      </c>
      <c r="M719" s="983"/>
      <c r="N719" s="998">
        <v>0</v>
      </c>
      <c r="O719" s="999"/>
    </row>
    <row r="720" spans="1:15">
      <c r="A720" s="994">
        <v>18</v>
      </c>
      <c r="B720" s="995" t="s">
        <v>228</v>
      </c>
      <c r="C720" s="983"/>
      <c r="D720" s="995" t="s">
        <v>263</v>
      </c>
      <c r="E720" s="983" t="s">
        <v>437</v>
      </c>
      <c r="F720" s="995"/>
      <c r="G720" s="995">
        <v>0</v>
      </c>
      <c r="H720" s="995">
        <v>0</v>
      </c>
      <c r="I720" s="983"/>
      <c r="J720" s="995"/>
      <c r="K720" s="995">
        <v>0</v>
      </c>
      <c r="L720" s="995">
        <v>0</v>
      </c>
      <c r="M720" s="983"/>
      <c r="N720" s="995">
        <v>0</v>
      </c>
      <c r="O720" s="996"/>
    </row>
    <row r="721" spans="1:15">
      <c r="A721" s="1577" t="s">
        <v>446</v>
      </c>
      <c r="B721" s="1577"/>
      <c r="C721" s="983"/>
      <c r="D721" s="1000"/>
      <c r="E721" s="983" t="s">
        <v>437</v>
      </c>
      <c r="F721" s="1000">
        <v>3046103671.2028999</v>
      </c>
      <c r="G721" s="1000">
        <v>0</v>
      </c>
      <c r="H721" s="1000">
        <v>3046103671.2028999</v>
      </c>
      <c r="I721" s="983"/>
      <c r="J721" s="1000">
        <v>3046103067.02284</v>
      </c>
      <c r="K721" s="1000">
        <v>0</v>
      </c>
      <c r="L721" s="1000">
        <v>3046103067.02284</v>
      </c>
      <c r="M721" s="983"/>
      <c r="N721" s="1000">
        <v>604.18005990982056</v>
      </c>
      <c r="O721" s="1001"/>
    </row>
    <row r="722" spans="1:15">
      <c r="A722" s="997">
        <v>19</v>
      </c>
      <c r="B722" s="998" t="s">
        <v>284</v>
      </c>
      <c r="C722" s="983"/>
      <c r="D722" s="998" t="s">
        <v>257</v>
      </c>
      <c r="E722" s="983" t="s">
        <v>437</v>
      </c>
      <c r="F722" s="998"/>
      <c r="G722" s="998">
        <v>0</v>
      </c>
      <c r="H722" s="998">
        <v>0</v>
      </c>
      <c r="I722" s="983"/>
      <c r="J722" s="998"/>
      <c r="K722" s="998">
        <v>0</v>
      </c>
      <c r="L722" s="998">
        <v>0</v>
      </c>
      <c r="M722" s="983"/>
      <c r="N722" s="998">
        <v>0</v>
      </c>
      <c r="O722" s="999"/>
    </row>
    <row r="723" spans="1:15">
      <c r="A723" s="994">
        <v>20</v>
      </c>
      <c r="B723" s="995" t="s">
        <v>696</v>
      </c>
      <c r="C723" s="983"/>
      <c r="D723" s="995" t="s">
        <v>257</v>
      </c>
      <c r="E723" s="983" t="s">
        <v>437</v>
      </c>
      <c r="F723" s="995"/>
      <c r="G723" s="995">
        <v>0</v>
      </c>
      <c r="H723" s="995">
        <v>0</v>
      </c>
      <c r="I723" s="983"/>
      <c r="J723" s="995"/>
      <c r="K723" s="995">
        <v>0</v>
      </c>
      <c r="L723" s="995">
        <v>0</v>
      </c>
      <c r="M723" s="983"/>
      <c r="N723" s="995">
        <v>0</v>
      </c>
      <c r="O723" s="996"/>
    </row>
    <row r="724" spans="1:15">
      <c r="A724" s="997">
        <v>21</v>
      </c>
      <c r="B724" s="998" t="s">
        <v>285</v>
      </c>
      <c r="C724" s="983"/>
      <c r="D724" s="998" t="s">
        <v>257</v>
      </c>
      <c r="E724" s="983" t="s">
        <v>437</v>
      </c>
      <c r="F724" s="998"/>
      <c r="G724" s="998">
        <v>0</v>
      </c>
      <c r="H724" s="998">
        <v>0</v>
      </c>
      <c r="I724" s="983"/>
      <c r="J724" s="998"/>
      <c r="K724" s="998">
        <v>0</v>
      </c>
      <c r="L724" s="998">
        <v>0</v>
      </c>
      <c r="M724" s="983"/>
      <c r="N724" s="998">
        <v>0</v>
      </c>
      <c r="O724" s="999"/>
    </row>
    <row r="725" spans="1:15">
      <c r="A725" s="994">
        <v>22</v>
      </c>
      <c r="B725" s="995" t="s">
        <v>298</v>
      </c>
      <c r="C725" s="983"/>
      <c r="D725" s="995" t="s">
        <v>257</v>
      </c>
      <c r="E725" s="983" t="s">
        <v>437</v>
      </c>
      <c r="F725" s="995"/>
      <c r="G725" s="995">
        <v>0</v>
      </c>
      <c r="H725" s="995">
        <v>0</v>
      </c>
      <c r="I725" s="983"/>
      <c r="J725" s="995"/>
      <c r="K725" s="995">
        <v>0</v>
      </c>
      <c r="L725" s="995">
        <v>0</v>
      </c>
      <c r="M725" s="983"/>
      <c r="N725" s="995">
        <v>0</v>
      </c>
      <c r="O725" s="996"/>
    </row>
    <row r="726" spans="1:15">
      <c r="A726" s="997">
        <v>23</v>
      </c>
      <c r="B726" s="998" t="s">
        <v>297</v>
      </c>
      <c r="C726" s="983"/>
      <c r="D726" s="998" t="s">
        <v>257</v>
      </c>
      <c r="E726" s="983" t="s">
        <v>437</v>
      </c>
      <c r="F726" s="998"/>
      <c r="G726" s="998">
        <v>0</v>
      </c>
      <c r="H726" s="998">
        <v>0</v>
      </c>
      <c r="I726" s="983"/>
      <c r="J726" s="998"/>
      <c r="K726" s="998">
        <v>0</v>
      </c>
      <c r="L726" s="998">
        <v>0</v>
      </c>
      <c r="M726" s="983"/>
      <c r="N726" s="998">
        <v>0</v>
      </c>
      <c r="O726" s="999"/>
    </row>
    <row r="727" spans="1:15">
      <c r="A727" s="994">
        <v>24</v>
      </c>
      <c r="B727" s="995" t="s">
        <v>697</v>
      </c>
      <c r="C727" s="983"/>
      <c r="D727" s="995" t="s">
        <v>257</v>
      </c>
      <c r="E727" s="983" t="s">
        <v>437</v>
      </c>
      <c r="F727" s="995"/>
      <c r="G727" s="995">
        <v>0</v>
      </c>
      <c r="H727" s="995">
        <v>0</v>
      </c>
      <c r="I727" s="983"/>
      <c r="J727" s="995"/>
      <c r="K727" s="995">
        <v>0</v>
      </c>
      <c r="L727" s="995">
        <v>0</v>
      </c>
      <c r="M727" s="983"/>
      <c r="N727" s="995">
        <v>0</v>
      </c>
      <c r="O727" s="996"/>
    </row>
    <row r="728" spans="1:15">
      <c r="A728" s="997">
        <v>25</v>
      </c>
      <c r="B728" s="998" t="s">
        <v>291</v>
      </c>
      <c r="C728" s="983"/>
      <c r="D728" s="998" t="s">
        <v>257</v>
      </c>
      <c r="E728" s="983" t="s">
        <v>437</v>
      </c>
      <c r="F728" s="998"/>
      <c r="G728" s="998">
        <v>0</v>
      </c>
      <c r="H728" s="998">
        <v>0</v>
      </c>
      <c r="I728" s="983"/>
      <c r="J728" s="998"/>
      <c r="K728" s="998">
        <v>0</v>
      </c>
      <c r="L728" s="998">
        <v>0</v>
      </c>
      <c r="M728" s="983"/>
      <c r="N728" s="998">
        <v>0</v>
      </c>
      <c r="O728" s="999"/>
    </row>
    <row r="729" spans="1:15">
      <c r="A729" s="994">
        <v>26</v>
      </c>
      <c r="B729" s="995" t="s">
        <v>698</v>
      </c>
      <c r="C729" s="983"/>
      <c r="D729" s="995" t="s">
        <v>257</v>
      </c>
      <c r="E729" s="983" t="s">
        <v>437</v>
      </c>
      <c r="F729" s="995"/>
      <c r="G729" s="995">
        <v>0</v>
      </c>
      <c r="H729" s="995">
        <v>0</v>
      </c>
      <c r="I729" s="983"/>
      <c r="J729" s="995"/>
      <c r="K729" s="995">
        <v>0</v>
      </c>
      <c r="L729" s="995">
        <v>0</v>
      </c>
      <c r="M729" s="983"/>
      <c r="N729" s="995">
        <v>0</v>
      </c>
      <c r="O729" s="996"/>
    </row>
    <row r="730" spans="1:15">
      <c r="A730" s="997">
        <v>27</v>
      </c>
      <c r="B730" s="998" t="s">
        <v>287</v>
      </c>
      <c r="C730" s="983"/>
      <c r="D730" s="998" t="s">
        <v>286</v>
      </c>
      <c r="E730" s="983" t="s">
        <v>437</v>
      </c>
      <c r="F730" s="998">
        <v>3046103671.2028999</v>
      </c>
      <c r="G730" s="998">
        <v>0</v>
      </c>
      <c r="H730" s="998">
        <v>3046103671.2028999</v>
      </c>
      <c r="I730" s="983"/>
      <c r="J730" s="998">
        <v>3046103067.02284</v>
      </c>
      <c r="K730" s="998">
        <v>0</v>
      </c>
      <c r="L730" s="998">
        <v>3046103067.02284</v>
      </c>
      <c r="M730" s="983"/>
      <c r="N730" s="998">
        <v>604.18005990982056</v>
      </c>
      <c r="O730" s="999" t="s">
        <v>4251</v>
      </c>
    </row>
    <row r="731" spans="1:15">
      <c r="A731" s="994">
        <v>28</v>
      </c>
      <c r="B731" s="995" t="s">
        <v>699</v>
      </c>
      <c r="C731" s="983"/>
      <c r="D731" s="995" t="s">
        <v>257</v>
      </c>
      <c r="E731" s="983" t="s">
        <v>437</v>
      </c>
      <c r="F731" s="995"/>
      <c r="G731" s="995">
        <v>0</v>
      </c>
      <c r="H731" s="995">
        <v>0</v>
      </c>
      <c r="I731" s="983"/>
      <c r="J731" s="995"/>
      <c r="K731" s="995">
        <v>0</v>
      </c>
      <c r="L731" s="995">
        <v>0</v>
      </c>
      <c r="M731" s="983"/>
      <c r="N731" s="995">
        <v>0</v>
      </c>
      <c r="O731" s="996"/>
    </row>
    <row r="732" spans="1:15">
      <c r="A732" s="997">
        <v>29</v>
      </c>
      <c r="B732" s="998" t="s">
        <v>700</v>
      </c>
      <c r="C732" s="983"/>
      <c r="D732" s="998" t="s">
        <v>11</v>
      </c>
      <c r="E732" s="983" t="s">
        <v>437</v>
      </c>
      <c r="F732" s="998"/>
      <c r="G732" s="998">
        <v>0</v>
      </c>
      <c r="H732" s="998">
        <v>0</v>
      </c>
      <c r="I732" s="983"/>
      <c r="J732" s="998"/>
      <c r="K732" s="998">
        <v>0</v>
      </c>
      <c r="L732" s="998">
        <v>0</v>
      </c>
      <c r="M732" s="983"/>
      <c r="N732" s="998">
        <v>0</v>
      </c>
      <c r="O732" s="999"/>
    </row>
    <row r="733" spans="1:15">
      <c r="A733" s="1577" t="s">
        <v>677</v>
      </c>
      <c r="B733" s="1577"/>
      <c r="C733" s="983"/>
      <c r="D733" s="1000"/>
      <c r="E733" s="983" t="s">
        <v>437</v>
      </c>
      <c r="F733" s="1000">
        <v>41547139915</v>
      </c>
      <c r="G733" s="1000">
        <v>2920122918</v>
      </c>
      <c r="H733" s="1000">
        <v>44467262833</v>
      </c>
      <c r="I733" s="983"/>
      <c r="J733" s="1000">
        <v>44813080059</v>
      </c>
      <c r="K733" s="1000">
        <v>0</v>
      </c>
      <c r="L733" s="1000">
        <v>44813080059</v>
      </c>
      <c r="M733" s="983"/>
      <c r="N733" s="1000">
        <v>-345817226</v>
      </c>
      <c r="O733" s="1001"/>
    </row>
    <row r="734" spans="1:15">
      <c r="A734" s="994">
        <v>30</v>
      </c>
      <c r="B734" s="995" t="s">
        <v>223</v>
      </c>
      <c r="C734" s="983"/>
      <c r="D734" s="995" t="s">
        <v>269</v>
      </c>
      <c r="E734" s="983" t="s">
        <v>437</v>
      </c>
      <c r="F734" s="995">
        <v>391636541</v>
      </c>
      <c r="G734" s="995">
        <v>2975187587</v>
      </c>
      <c r="H734" s="995">
        <v>3366824128</v>
      </c>
      <c r="I734" s="983"/>
      <c r="J734" s="995">
        <v>3366824128</v>
      </c>
      <c r="K734" s="995">
        <v>0</v>
      </c>
      <c r="L734" s="995">
        <v>3366824128</v>
      </c>
      <c r="M734" s="983"/>
      <c r="N734" s="995">
        <v>0</v>
      </c>
      <c r="O734" s="996"/>
    </row>
    <row r="735" spans="1:15">
      <c r="A735" s="997">
        <v>31</v>
      </c>
      <c r="B735" s="998" t="s">
        <v>235</v>
      </c>
      <c r="C735" s="983"/>
      <c r="D735" s="998" t="s">
        <v>269</v>
      </c>
      <c r="E735" s="983" t="s">
        <v>437</v>
      </c>
      <c r="F735" s="998"/>
      <c r="G735" s="998">
        <v>0</v>
      </c>
      <c r="H735" s="998">
        <v>0</v>
      </c>
      <c r="I735" s="983"/>
      <c r="J735" s="998"/>
      <c r="K735" s="998">
        <v>0</v>
      </c>
      <c r="L735" s="998">
        <v>0</v>
      </c>
      <c r="M735" s="983"/>
      <c r="N735" s="998">
        <v>0</v>
      </c>
      <c r="O735" s="999"/>
    </row>
    <row r="736" spans="1:15">
      <c r="A736" s="994">
        <v>32</v>
      </c>
      <c r="B736" s="995" t="s">
        <v>232</v>
      </c>
      <c r="C736" s="983"/>
      <c r="D736" s="995" t="s">
        <v>269</v>
      </c>
      <c r="E736" s="983" t="s">
        <v>437</v>
      </c>
      <c r="F736" s="995"/>
      <c r="G736" s="995">
        <v>0</v>
      </c>
      <c r="H736" s="995">
        <v>0</v>
      </c>
      <c r="I736" s="983"/>
      <c r="J736" s="995"/>
      <c r="K736" s="995">
        <v>0</v>
      </c>
      <c r="L736" s="995">
        <v>0</v>
      </c>
      <c r="M736" s="983"/>
      <c r="N736" s="995">
        <v>0</v>
      </c>
      <c r="O736" s="996"/>
    </row>
    <row r="737" spans="1:15">
      <c r="A737" s="997">
        <v>33</v>
      </c>
      <c r="B737" s="998" t="s">
        <v>237</v>
      </c>
      <c r="C737" s="983"/>
      <c r="D737" s="998" t="s">
        <v>269</v>
      </c>
      <c r="E737" s="983" t="s">
        <v>437</v>
      </c>
      <c r="F737" s="998"/>
      <c r="G737" s="998">
        <v>0</v>
      </c>
      <c r="H737" s="998">
        <v>0</v>
      </c>
      <c r="I737" s="983"/>
      <c r="J737" s="998"/>
      <c r="K737" s="998">
        <v>0</v>
      </c>
      <c r="L737" s="998">
        <v>0</v>
      </c>
      <c r="M737" s="983"/>
      <c r="N737" s="998">
        <v>0</v>
      </c>
      <c r="O737" s="999"/>
    </row>
    <row r="738" spans="1:15">
      <c r="A738" s="994">
        <v>34</v>
      </c>
      <c r="B738" s="995" t="s">
        <v>234</v>
      </c>
      <c r="C738" s="983"/>
      <c r="D738" s="995" t="s">
        <v>269</v>
      </c>
      <c r="E738" s="983" t="s">
        <v>437</v>
      </c>
      <c r="F738" s="995"/>
      <c r="G738" s="995">
        <v>0</v>
      </c>
      <c r="H738" s="995">
        <v>0</v>
      </c>
      <c r="I738" s="983"/>
      <c r="J738" s="995"/>
      <c r="K738" s="995">
        <v>0</v>
      </c>
      <c r="L738" s="995">
        <v>0</v>
      </c>
      <c r="M738" s="983"/>
      <c r="N738" s="995">
        <v>0</v>
      </c>
      <c r="O738" s="996"/>
    </row>
    <row r="739" spans="1:15">
      <c r="A739" s="997">
        <v>35</v>
      </c>
      <c r="B739" s="998" t="s">
        <v>224</v>
      </c>
      <c r="C739" s="983"/>
      <c r="D739" s="998" t="s">
        <v>269</v>
      </c>
      <c r="E739" s="983" t="s">
        <v>437</v>
      </c>
      <c r="F739" s="998">
        <v>1744349108</v>
      </c>
      <c r="G739" s="998">
        <v>0</v>
      </c>
      <c r="H739" s="998">
        <v>1744349108</v>
      </c>
      <c r="I739" s="983"/>
      <c r="J739" s="998">
        <v>1744349108</v>
      </c>
      <c r="K739" s="998">
        <v>0</v>
      </c>
      <c r="L739" s="998">
        <v>1744349108</v>
      </c>
      <c r="M739" s="983"/>
      <c r="N739" s="998">
        <v>0</v>
      </c>
      <c r="O739" s="999"/>
    </row>
    <row r="740" spans="1:15">
      <c r="A740" s="994">
        <v>36</v>
      </c>
      <c r="B740" s="995" t="s">
        <v>227</v>
      </c>
      <c r="C740" s="983"/>
      <c r="D740" s="995" t="s">
        <v>269</v>
      </c>
      <c r="E740" s="983" t="s">
        <v>437</v>
      </c>
      <c r="F740" s="995"/>
      <c r="G740" s="995">
        <v>0</v>
      </c>
      <c r="H740" s="995">
        <v>0</v>
      </c>
      <c r="I740" s="983"/>
      <c r="J740" s="995"/>
      <c r="K740" s="995">
        <v>0</v>
      </c>
      <c r="L740" s="995">
        <v>0</v>
      </c>
      <c r="M740" s="983"/>
      <c r="N740" s="995">
        <v>0</v>
      </c>
      <c r="O740" s="996"/>
    </row>
    <row r="741" spans="1:15">
      <c r="A741" s="997">
        <v>37</v>
      </c>
      <c r="B741" s="998" t="s">
        <v>226</v>
      </c>
      <c r="C741" s="983"/>
      <c r="D741" s="998" t="s">
        <v>254</v>
      </c>
      <c r="E741" s="983"/>
      <c r="F741" s="998">
        <v>2530677362</v>
      </c>
      <c r="G741" s="998">
        <v>-63269349</v>
      </c>
      <c r="H741" s="998">
        <v>2467408013</v>
      </c>
      <c r="I741" s="983"/>
      <c r="J741" s="998">
        <v>2457174796</v>
      </c>
      <c r="K741" s="998">
        <v>0</v>
      </c>
      <c r="L741" s="998">
        <v>2457174796</v>
      </c>
      <c r="M741" s="983"/>
      <c r="N741" s="998">
        <v>10233217</v>
      </c>
      <c r="O741" s="999" t="s">
        <v>4251</v>
      </c>
    </row>
    <row r="742" spans="1:15">
      <c r="A742" s="994">
        <v>38</v>
      </c>
      <c r="B742" s="995" t="s">
        <v>236</v>
      </c>
      <c r="C742" s="983"/>
      <c r="D742" s="995" t="s">
        <v>254</v>
      </c>
      <c r="E742" s="983" t="s">
        <v>437</v>
      </c>
      <c r="F742" s="995"/>
      <c r="G742" s="995">
        <v>8204680</v>
      </c>
      <c r="H742" s="995">
        <v>8204680</v>
      </c>
      <c r="I742" s="983"/>
      <c r="J742" s="995">
        <v>11092761</v>
      </c>
      <c r="K742" s="995">
        <v>0</v>
      </c>
      <c r="L742" s="995">
        <v>11092761</v>
      </c>
      <c r="M742" s="983"/>
      <c r="N742" s="995">
        <v>-2888081</v>
      </c>
      <c r="O742" s="996" t="s">
        <v>4251</v>
      </c>
    </row>
    <row r="743" spans="1:15">
      <c r="A743" s="997">
        <v>39</v>
      </c>
      <c r="B743" s="998" t="s">
        <v>230</v>
      </c>
      <c r="C743" s="983"/>
      <c r="D743" s="998" t="s">
        <v>254</v>
      </c>
      <c r="E743" s="983" t="s">
        <v>437</v>
      </c>
      <c r="F743" s="998"/>
      <c r="G743" s="998">
        <v>0</v>
      </c>
      <c r="H743" s="998">
        <v>0</v>
      </c>
      <c r="I743" s="983"/>
      <c r="J743" s="998">
        <v>200000</v>
      </c>
      <c r="K743" s="998">
        <v>0</v>
      </c>
      <c r="L743" s="998">
        <v>200000</v>
      </c>
      <c r="M743" s="983"/>
      <c r="N743" s="998">
        <v>-200000</v>
      </c>
      <c r="O743" s="999" t="s">
        <v>4251</v>
      </c>
    </row>
    <row r="744" spans="1:15">
      <c r="A744" s="994">
        <v>40</v>
      </c>
      <c r="B744" s="995" t="s">
        <v>225</v>
      </c>
      <c r="C744" s="983"/>
      <c r="D744" s="995" t="s">
        <v>254</v>
      </c>
      <c r="E744" s="983" t="s">
        <v>437</v>
      </c>
      <c r="F744" s="995">
        <v>36505312030</v>
      </c>
      <c r="G744" s="995">
        <v>0</v>
      </c>
      <c r="H744" s="995">
        <v>36505312030</v>
      </c>
      <c r="I744" s="983"/>
      <c r="J744" s="995">
        <v>36505312030</v>
      </c>
      <c r="K744" s="995">
        <v>0</v>
      </c>
      <c r="L744" s="995">
        <v>36505312030</v>
      </c>
      <c r="M744" s="983"/>
      <c r="N744" s="995">
        <v>0</v>
      </c>
      <c r="O744" s="996"/>
    </row>
    <row r="745" spans="1:15">
      <c r="A745" s="997">
        <v>41</v>
      </c>
      <c r="B745" s="998" t="s">
        <v>701</v>
      </c>
      <c r="C745" s="983"/>
      <c r="D745" s="998" t="s">
        <v>263</v>
      </c>
      <c r="E745" s="983" t="s">
        <v>437</v>
      </c>
      <c r="F745" s="998"/>
      <c r="G745" s="998">
        <v>0</v>
      </c>
      <c r="H745" s="998">
        <v>0</v>
      </c>
      <c r="I745" s="983"/>
      <c r="J745" s="998"/>
      <c r="K745" s="998">
        <v>0</v>
      </c>
      <c r="L745" s="998">
        <v>0</v>
      </c>
      <c r="M745" s="983"/>
      <c r="N745" s="998">
        <v>0</v>
      </c>
      <c r="O745" s="999"/>
    </row>
    <row r="746" spans="1:15">
      <c r="A746" s="994">
        <v>42</v>
      </c>
      <c r="B746" s="995" t="s">
        <v>233</v>
      </c>
      <c r="C746" s="983"/>
      <c r="D746" s="995" t="s">
        <v>269</v>
      </c>
      <c r="E746" s="983" t="s">
        <v>437</v>
      </c>
      <c r="F746" s="995">
        <v>94618490</v>
      </c>
      <c r="G746" s="995">
        <v>0</v>
      </c>
      <c r="H746" s="995">
        <v>94618490</v>
      </c>
      <c r="I746" s="983"/>
      <c r="J746" s="995">
        <v>94759812</v>
      </c>
      <c r="K746" s="995">
        <v>0</v>
      </c>
      <c r="L746" s="995">
        <v>94759812</v>
      </c>
      <c r="M746" s="983"/>
      <c r="N746" s="995">
        <v>-141322</v>
      </c>
      <c r="O746" s="996" t="s">
        <v>4251</v>
      </c>
    </row>
    <row r="747" spans="1:15">
      <c r="A747" s="997">
        <v>43</v>
      </c>
      <c r="B747" s="998" t="s">
        <v>231</v>
      </c>
      <c r="C747" s="983"/>
      <c r="D747" s="998" t="s">
        <v>269</v>
      </c>
      <c r="E747" s="983" t="s">
        <v>437</v>
      </c>
      <c r="F747" s="998">
        <v>141927826</v>
      </c>
      <c r="G747" s="998">
        <v>0</v>
      </c>
      <c r="H747" s="998">
        <v>141927826</v>
      </c>
      <c r="I747" s="983"/>
      <c r="J747" s="998">
        <v>142284072</v>
      </c>
      <c r="K747" s="998">
        <v>0</v>
      </c>
      <c r="L747" s="998">
        <v>142284072</v>
      </c>
      <c r="M747" s="983"/>
      <c r="N747" s="998">
        <v>-356246</v>
      </c>
      <c r="O747" s="999" t="s">
        <v>4251</v>
      </c>
    </row>
    <row r="748" spans="1:15">
      <c r="A748" s="994">
        <v>44</v>
      </c>
      <c r="B748" s="995" t="s">
        <v>702</v>
      </c>
      <c r="C748" s="983"/>
      <c r="D748" s="995" t="s">
        <v>269</v>
      </c>
      <c r="E748" s="983" t="s">
        <v>437</v>
      </c>
      <c r="F748" s="995"/>
      <c r="G748" s="995">
        <v>0</v>
      </c>
      <c r="H748" s="995">
        <v>0</v>
      </c>
      <c r="I748" s="983"/>
      <c r="J748" s="995"/>
      <c r="K748" s="995">
        <v>0</v>
      </c>
      <c r="L748" s="995">
        <v>0</v>
      </c>
      <c r="M748" s="983"/>
      <c r="N748" s="995">
        <v>0</v>
      </c>
      <c r="O748" s="996"/>
    </row>
    <row r="749" spans="1:15">
      <c r="A749" s="997">
        <v>45</v>
      </c>
      <c r="B749" s="998" t="s">
        <v>229</v>
      </c>
      <c r="C749" s="983"/>
      <c r="D749" s="998" t="s">
        <v>269</v>
      </c>
      <c r="E749" s="983" t="s">
        <v>437</v>
      </c>
      <c r="F749" s="998">
        <v>8694610</v>
      </c>
      <c r="G749" s="998">
        <v>0</v>
      </c>
      <c r="H749" s="998">
        <v>8694610</v>
      </c>
      <c r="I749" s="983"/>
      <c r="J749" s="998">
        <v>8694610</v>
      </c>
      <c r="K749" s="998">
        <v>0</v>
      </c>
      <c r="L749" s="998">
        <v>8694610</v>
      </c>
      <c r="M749" s="983"/>
      <c r="N749" s="998">
        <v>0</v>
      </c>
      <c r="O749" s="999"/>
    </row>
    <row r="750" spans="1:15">
      <c r="A750" s="994">
        <v>46</v>
      </c>
      <c r="B750" s="995" t="s">
        <v>703</v>
      </c>
      <c r="C750" s="983"/>
      <c r="D750" s="995" t="s">
        <v>253</v>
      </c>
      <c r="E750" s="983" t="s">
        <v>437</v>
      </c>
      <c r="F750" s="995">
        <v>44949795</v>
      </c>
      <c r="G750" s="995">
        <v>0</v>
      </c>
      <c r="H750" s="995">
        <v>44949795</v>
      </c>
      <c r="I750" s="983"/>
      <c r="J750" s="995"/>
      <c r="K750" s="995">
        <v>0</v>
      </c>
      <c r="L750" s="995">
        <v>0</v>
      </c>
      <c r="M750" s="983"/>
      <c r="N750" s="995">
        <v>44949795</v>
      </c>
      <c r="O750" s="996" t="s">
        <v>4255</v>
      </c>
    </row>
    <row r="751" spans="1:15">
      <c r="A751" s="997">
        <v>47</v>
      </c>
      <c r="B751" s="998" t="s">
        <v>282</v>
      </c>
      <c r="C751" s="983"/>
      <c r="D751" s="998" t="s">
        <v>274</v>
      </c>
      <c r="E751" s="983" t="s">
        <v>437</v>
      </c>
      <c r="F751" s="998">
        <v>84974153</v>
      </c>
      <c r="G751" s="998">
        <v>0</v>
      </c>
      <c r="H751" s="998">
        <v>84974153</v>
      </c>
      <c r="I751" s="983"/>
      <c r="J751" s="998">
        <v>482388742</v>
      </c>
      <c r="K751" s="998">
        <v>0</v>
      </c>
      <c r="L751" s="998">
        <v>482388742</v>
      </c>
      <c r="M751" s="983"/>
      <c r="N751" s="998">
        <v>-397414589</v>
      </c>
      <c r="O751" s="999" t="s">
        <v>4253</v>
      </c>
    </row>
    <row r="752" spans="1:15">
      <c r="A752" s="994">
        <v>48</v>
      </c>
      <c r="B752" s="995" t="s">
        <v>299</v>
      </c>
      <c r="C752" s="983"/>
      <c r="D752" s="995" t="s">
        <v>275</v>
      </c>
      <c r="E752" s="983" t="s">
        <v>437</v>
      </c>
      <c r="F752" s="995"/>
      <c r="G752" s="995">
        <v>0</v>
      </c>
      <c r="H752" s="995">
        <v>0</v>
      </c>
      <c r="I752" s="983"/>
      <c r="J752" s="995"/>
      <c r="K752" s="995">
        <v>0</v>
      </c>
      <c r="L752" s="995">
        <v>0</v>
      </c>
      <c r="M752" s="983"/>
      <c r="N752" s="995">
        <v>0</v>
      </c>
      <c r="O752" s="996"/>
    </row>
    <row r="753" spans="1:15">
      <c r="A753" s="997">
        <v>49</v>
      </c>
      <c r="B753" s="998" t="s">
        <v>704</v>
      </c>
      <c r="C753" s="983"/>
      <c r="D753" s="998" t="s">
        <v>276</v>
      </c>
      <c r="E753" s="983" t="s">
        <v>437</v>
      </c>
      <c r="F753" s="998"/>
      <c r="G753" s="998">
        <v>0</v>
      </c>
      <c r="H753" s="998">
        <v>0</v>
      </c>
      <c r="I753" s="983"/>
      <c r="J753" s="998"/>
      <c r="K753" s="998">
        <v>0</v>
      </c>
      <c r="L753" s="998">
        <v>0</v>
      </c>
      <c r="M753" s="983"/>
      <c r="N753" s="998">
        <v>0</v>
      </c>
      <c r="O753" s="999"/>
    </row>
    <row r="754" spans="1:15">
      <c r="A754" s="994">
        <v>50</v>
      </c>
      <c r="B754" s="995" t="s">
        <v>705</v>
      </c>
      <c r="C754" s="983"/>
      <c r="D754" s="995" t="s">
        <v>678</v>
      </c>
      <c r="E754" s="983" t="s">
        <v>437</v>
      </c>
      <c r="F754" s="995"/>
      <c r="G754" s="995">
        <v>0</v>
      </c>
      <c r="H754" s="995">
        <v>0</v>
      </c>
      <c r="I754" s="983"/>
      <c r="J754" s="995"/>
      <c r="K754" s="995">
        <v>0</v>
      </c>
      <c r="L754" s="995">
        <v>0</v>
      </c>
      <c r="M754" s="983"/>
      <c r="N754" s="995">
        <v>0</v>
      </c>
      <c r="O754" s="996"/>
    </row>
    <row r="755" spans="1:15" ht="12" thickBot="1">
      <c r="A755" s="989"/>
      <c r="B755" s="989" t="s">
        <v>679</v>
      </c>
      <c r="C755" s="983"/>
      <c r="D755" s="1002"/>
      <c r="E755" s="983" t="s">
        <v>437</v>
      </c>
      <c r="F755" s="1002">
        <v>44593243586.202896</v>
      </c>
      <c r="G755" s="1002">
        <v>2920122918</v>
      </c>
      <c r="H755" s="1002">
        <v>47513366504.202896</v>
      </c>
      <c r="I755" s="983"/>
      <c r="J755" s="1002">
        <v>47859183126.022842</v>
      </c>
      <c r="K755" s="1002">
        <v>0</v>
      </c>
      <c r="L755" s="1002">
        <v>47859183126.022842</v>
      </c>
      <c r="M755" s="983"/>
      <c r="N755" s="1002">
        <v>-345816621.81994009</v>
      </c>
      <c r="O755" s="989"/>
    </row>
    <row r="756" spans="1:15" ht="12" thickTop="1">
      <c r="A756" s="1577" t="s">
        <v>300</v>
      </c>
      <c r="B756" s="1577"/>
      <c r="C756" s="983"/>
      <c r="D756" s="1000"/>
      <c r="E756" s="983" t="s">
        <v>437</v>
      </c>
      <c r="F756" s="1000">
        <v>275548815</v>
      </c>
      <c r="G756" s="1000">
        <v>0</v>
      </c>
      <c r="H756" s="1000">
        <v>275548815</v>
      </c>
      <c r="I756" s="983"/>
      <c r="J756" s="1000">
        <v>0</v>
      </c>
      <c r="K756" s="1000">
        <v>0</v>
      </c>
      <c r="L756" s="1000">
        <v>0</v>
      </c>
      <c r="M756" s="983"/>
      <c r="N756" s="1000">
        <v>275548815</v>
      </c>
      <c r="O756" s="1001"/>
    </row>
    <row r="757" spans="1:15">
      <c r="A757" s="994">
        <v>51</v>
      </c>
      <c r="B757" s="995" t="s">
        <v>725</v>
      </c>
      <c r="C757" s="983"/>
      <c r="D757" s="995" t="s">
        <v>31</v>
      </c>
      <c r="E757" s="983" t="s">
        <v>437</v>
      </c>
      <c r="F757" s="995">
        <v>275548815</v>
      </c>
      <c r="G757" s="995">
        <v>0</v>
      </c>
      <c r="H757" s="995">
        <v>275548815</v>
      </c>
      <c r="I757" s="983"/>
      <c r="J757" s="995"/>
      <c r="K757" s="995">
        <v>0</v>
      </c>
      <c r="L757" s="995">
        <v>0</v>
      </c>
      <c r="M757" s="983"/>
      <c r="N757" s="995">
        <v>275548815</v>
      </c>
      <c r="O757" s="996"/>
    </row>
    <row r="758" spans="1:15">
      <c r="A758" s="997">
        <v>52</v>
      </c>
      <c r="B758" s="998" t="s">
        <v>726</v>
      </c>
      <c r="C758" s="983"/>
      <c r="D758" s="998" t="s">
        <v>31</v>
      </c>
      <c r="E758" s="983" t="s">
        <v>437</v>
      </c>
      <c r="F758" s="998"/>
      <c r="G758" s="998">
        <v>0</v>
      </c>
      <c r="H758" s="998">
        <v>0</v>
      </c>
      <c r="I758" s="983"/>
      <c r="J758" s="998"/>
      <c r="K758" s="998">
        <v>0</v>
      </c>
      <c r="L758" s="998">
        <v>0</v>
      </c>
      <c r="M758" s="983"/>
      <c r="N758" s="998">
        <v>0</v>
      </c>
      <c r="O758" s="999"/>
    </row>
    <row r="759" spans="1:15">
      <c r="A759" s="994">
        <v>53</v>
      </c>
      <c r="B759" s="995" t="s">
        <v>727</v>
      </c>
      <c r="C759" s="983"/>
      <c r="D759" s="995" t="s">
        <v>31</v>
      </c>
      <c r="E759" s="983" t="s">
        <v>437</v>
      </c>
      <c r="F759" s="995"/>
      <c r="G759" s="995">
        <v>0</v>
      </c>
      <c r="H759" s="995">
        <v>0</v>
      </c>
      <c r="I759" s="983"/>
      <c r="J759" s="995"/>
      <c r="K759" s="995">
        <v>0</v>
      </c>
      <c r="L759" s="995">
        <v>0</v>
      </c>
      <c r="M759" s="983"/>
      <c r="N759" s="995">
        <v>0</v>
      </c>
      <c r="O759" s="996"/>
    </row>
    <row r="760" spans="1:15">
      <c r="A760" s="997">
        <v>54</v>
      </c>
      <c r="B760" s="998" t="s">
        <v>513</v>
      </c>
      <c r="C760" s="983"/>
      <c r="D760" s="998" t="s">
        <v>31</v>
      </c>
      <c r="E760" s="983" t="s">
        <v>437</v>
      </c>
      <c r="F760" s="998"/>
      <c r="G760" s="998">
        <v>0</v>
      </c>
      <c r="H760" s="998">
        <v>0</v>
      </c>
      <c r="I760" s="983"/>
      <c r="J760" s="998"/>
      <c r="K760" s="998">
        <v>0</v>
      </c>
      <c r="L760" s="998">
        <v>0</v>
      </c>
      <c r="M760" s="983"/>
      <c r="N760" s="998">
        <v>0</v>
      </c>
      <c r="O760" s="999"/>
    </row>
    <row r="761" spans="1:15">
      <c r="A761" s="1577" t="s">
        <v>301</v>
      </c>
      <c r="B761" s="1577"/>
      <c r="C761" s="983"/>
      <c r="D761" s="1000"/>
      <c r="E761" s="983" t="s">
        <v>437</v>
      </c>
      <c r="F761" s="1000">
        <v>305995971</v>
      </c>
      <c r="G761" s="1000">
        <v>0</v>
      </c>
      <c r="H761" s="1000">
        <v>3278000</v>
      </c>
      <c r="I761" s="983"/>
      <c r="J761" s="1000">
        <v>0</v>
      </c>
      <c r="K761" s="1000">
        <v>0</v>
      </c>
      <c r="L761" s="1000">
        <v>0</v>
      </c>
      <c r="M761" s="983"/>
      <c r="N761" s="1000">
        <v>3278000</v>
      </c>
      <c r="O761" s="1001"/>
    </row>
    <row r="762" spans="1:15">
      <c r="A762" s="994">
        <v>55</v>
      </c>
      <c r="B762" s="995" t="s">
        <v>956</v>
      </c>
      <c r="C762" s="983"/>
      <c r="D762" s="995" t="s">
        <v>953</v>
      </c>
      <c r="E762" s="983" t="s">
        <v>437</v>
      </c>
      <c r="F762" s="995"/>
      <c r="G762" s="995">
        <v>0</v>
      </c>
      <c r="H762" s="995">
        <v>0</v>
      </c>
      <c r="I762" s="983"/>
      <c r="J762" s="995"/>
      <c r="K762" s="995">
        <v>0</v>
      </c>
      <c r="L762" s="995">
        <v>0</v>
      </c>
      <c r="M762" s="983"/>
      <c r="N762" s="995">
        <v>0</v>
      </c>
      <c r="O762" s="996"/>
    </row>
    <row r="763" spans="1:15">
      <c r="A763" s="997">
        <v>56</v>
      </c>
      <c r="B763" s="998" t="s">
        <v>957</v>
      </c>
      <c r="C763" s="983"/>
      <c r="D763" s="998" t="s">
        <v>958</v>
      </c>
      <c r="E763" s="983" t="s">
        <v>437</v>
      </c>
      <c r="F763" s="998"/>
      <c r="G763" s="998">
        <v>0</v>
      </c>
      <c r="H763" s="998">
        <v>0</v>
      </c>
      <c r="I763" s="983"/>
      <c r="J763" s="998"/>
      <c r="K763" s="998">
        <v>0</v>
      </c>
      <c r="L763" s="998">
        <v>0</v>
      </c>
      <c r="M763" s="983"/>
      <c r="N763" s="998">
        <v>0</v>
      </c>
      <c r="O763" s="999"/>
    </row>
    <row r="764" spans="1:15">
      <c r="A764" s="994">
        <v>57</v>
      </c>
      <c r="B764" s="995" t="s">
        <v>959</v>
      </c>
      <c r="C764" s="983"/>
      <c r="D764" s="995" t="s">
        <v>953</v>
      </c>
      <c r="E764" s="983" t="s">
        <v>437</v>
      </c>
      <c r="F764" s="995"/>
      <c r="G764" s="995">
        <v>0</v>
      </c>
      <c r="H764" s="995">
        <v>0</v>
      </c>
      <c r="I764" s="983"/>
      <c r="J764" s="995"/>
      <c r="K764" s="995">
        <v>0</v>
      </c>
      <c r="L764" s="995">
        <v>0</v>
      </c>
      <c r="M764" s="983"/>
      <c r="N764" s="995">
        <v>0</v>
      </c>
      <c r="O764" s="996"/>
    </row>
    <row r="765" spans="1:15">
      <c r="A765" s="997">
        <v>58</v>
      </c>
      <c r="B765" s="998" t="s">
        <v>960</v>
      </c>
      <c r="C765" s="983"/>
      <c r="D765" s="998" t="s">
        <v>953</v>
      </c>
      <c r="E765" s="983" t="s">
        <v>437</v>
      </c>
      <c r="F765" s="998"/>
      <c r="G765" s="998">
        <v>0</v>
      </c>
      <c r="H765" s="998">
        <v>0</v>
      </c>
      <c r="I765" s="983"/>
      <c r="J765" s="998"/>
      <c r="K765" s="998">
        <v>0</v>
      </c>
      <c r="L765" s="998">
        <v>0</v>
      </c>
      <c r="M765" s="983"/>
      <c r="N765" s="998">
        <v>0</v>
      </c>
      <c r="O765" s="999"/>
    </row>
    <row r="766" spans="1:15">
      <c r="A766" s="994">
        <v>59</v>
      </c>
      <c r="B766" s="995" t="s">
        <v>961</v>
      </c>
      <c r="C766" s="983"/>
      <c r="D766" s="995" t="s">
        <v>953</v>
      </c>
      <c r="E766" s="983"/>
      <c r="F766" s="995"/>
      <c r="G766" s="995">
        <v>0</v>
      </c>
      <c r="H766" s="995">
        <v>0</v>
      </c>
      <c r="I766" s="983"/>
      <c r="J766" s="995"/>
      <c r="K766" s="995">
        <v>0</v>
      </c>
      <c r="L766" s="995">
        <v>0</v>
      </c>
      <c r="M766" s="983"/>
      <c r="N766" s="995">
        <v>0</v>
      </c>
      <c r="O766" s="996"/>
    </row>
    <row r="767" spans="1:15">
      <c r="A767" s="997">
        <v>60</v>
      </c>
      <c r="B767" s="998" t="s">
        <v>962</v>
      </c>
      <c r="C767" s="983"/>
      <c r="D767" s="998" t="s">
        <v>953</v>
      </c>
      <c r="E767" s="983"/>
      <c r="F767" s="998"/>
      <c r="G767" s="998">
        <v>0</v>
      </c>
      <c r="H767" s="998">
        <v>0</v>
      </c>
      <c r="I767" s="983"/>
      <c r="J767" s="998"/>
      <c r="K767" s="998">
        <v>0</v>
      </c>
      <c r="L767" s="998">
        <v>0</v>
      </c>
      <c r="M767" s="983"/>
      <c r="N767" s="998">
        <v>0</v>
      </c>
      <c r="O767" s="999"/>
    </row>
    <row r="768" spans="1:15">
      <c r="A768" s="994">
        <v>61</v>
      </c>
      <c r="B768" s="995" t="s">
        <v>963</v>
      </c>
      <c r="C768" s="983"/>
      <c r="D768" s="995" t="s">
        <v>953</v>
      </c>
      <c r="E768" s="983"/>
      <c r="F768" s="995"/>
      <c r="G768" s="995">
        <v>0</v>
      </c>
      <c r="H768" s="995">
        <v>0</v>
      </c>
      <c r="I768" s="983"/>
      <c r="J768" s="995"/>
      <c r="K768" s="995">
        <v>0</v>
      </c>
      <c r="L768" s="995">
        <v>0</v>
      </c>
      <c r="M768" s="983"/>
      <c r="N768" s="995">
        <v>0</v>
      </c>
      <c r="O768" s="996"/>
    </row>
    <row r="769" spans="1:15">
      <c r="A769" s="997">
        <v>62</v>
      </c>
      <c r="B769" s="998" t="s">
        <v>964</v>
      </c>
      <c r="C769" s="983"/>
      <c r="D769" s="998" t="s">
        <v>953</v>
      </c>
      <c r="E769" s="983"/>
      <c r="F769" s="998"/>
      <c r="G769" s="998">
        <v>0</v>
      </c>
      <c r="H769" s="998">
        <v>0</v>
      </c>
      <c r="I769" s="983"/>
      <c r="J769" s="998"/>
      <c r="K769" s="998">
        <v>0</v>
      </c>
      <c r="L769" s="998">
        <v>0</v>
      </c>
      <c r="M769" s="983"/>
      <c r="N769" s="998">
        <v>0</v>
      </c>
      <c r="O769" s="999"/>
    </row>
    <row r="770" spans="1:15">
      <c r="A770" s="994">
        <v>63</v>
      </c>
      <c r="B770" s="995" t="s">
        <v>965</v>
      </c>
      <c r="C770" s="983"/>
      <c r="D770" s="995" t="s">
        <v>953</v>
      </c>
      <c r="E770" s="983"/>
      <c r="F770" s="995"/>
      <c r="G770" s="995">
        <v>0</v>
      </c>
      <c r="H770" s="995">
        <v>0</v>
      </c>
      <c r="I770" s="983"/>
      <c r="J770" s="995"/>
      <c r="K770" s="995">
        <v>0</v>
      </c>
      <c r="L770" s="995">
        <v>0</v>
      </c>
      <c r="M770" s="983"/>
      <c r="N770" s="995">
        <v>0</v>
      </c>
      <c r="O770" s="996"/>
    </row>
    <row r="771" spans="1:15">
      <c r="A771" s="997">
        <v>64</v>
      </c>
      <c r="B771" s="998" t="s">
        <v>1372</v>
      </c>
      <c r="C771" s="983"/>
      <c r="D771" s="998"/>
      <c r="E771" s="983"/>
      <c r="F771" s="998">
        <v>3278000</v>
      </c>
      <c r="G771" s="998">
        <v>0</v>
      </c>
      <c r="H771" s="998">
        <v>3278000</v>
      </c>
      <c r="I771" s="983"/>
      <c r="J771" s="998"/>
      <c r="K771" s="998">
        <v>0</v>
      </c>
      <c r="L771" s="998">
        <v>0</v>
      </c>
      <c r="M771" s="983"/>
      <c r="N771" s="998">
        <v>3278000</v>
      </c>
      <c r="O771" s="999"/>
    </row>
    <row r="772" spans="1:15">
      <c r="A772" s="994">
        <v>65</v>
      </c>
      <c r="B772" s="995" t="s">
        <v>966</v>
      </c>
      <c r="C772" s="983"/>
      <c r="D772" s="995"/>
      <c r="E772" s="983" t="s">
        <v>437</v>
      </c>
      <c r="F772" s="995">
        <v>302717971</v>
      </c>
      <c r="G772" s="995"/>
      <c r="H772" s="995"/>
      <c r="I772" s="983"/>
      <c r="J772" s="995"/>
      <c r="K772" s="995"/>
      <c r="L772" s="995"/>
      <c r="M772" s="983"/>
      <c r="N772" s="995"/>
      <c r="O772" s="996"/>
    </row>
    <row r="773" spans="1:15">
      <c r="A773" s="1577" t="s">
        <v>992</v>
      </c>
      <c r="B773" s="1577"/>
      <c r="C773" s="983"/>
      <c r="D773" s="1000"/>
      <c r="E773" s="983" t="s">
        <v>437</v>
      </c>
      <c r="F773" s="1000">
        <v>0</v>
      </c>
      <c r="G773" s="1000">
        <v>0</v>
      </c>
      <c r="H773" s="1000">
        <v>0</v>
      </c>
      <c r="I773" s="983"/>
      <c r="J773" s="1000">
        <v>0</v>
      </c>
      <c r="K773" s="1000">
        <v>0</v>
      </c>
      <c r="L773" s="1000">
        <v>0</v>
      </c>
      <c r="M773" s="983"/>
      <c r="N773" s="1000">
        <v>0</v>
      </c>
      <c r="O773" s="1001"/>
    </row>
    <row r="774" spans="1:15">
      <c r="A774" s="994">
        <v>66</v>
      </c>
      <c r="B774" s="995" t="s">
        <v>729</v>
      </c>
      <c r="C774" s="983"/>
      <c r="D774" s="995" t="s">
        <v>680</v>
      </c>
      <c r="E774" s="983" t="s">
        <v>437</v>
      </c>
      <c r="F774" s="995"/>
      <c r="G774" s="995">
        <v>0</v>
      </c>
      <c r="H774" s="995">
        <v>0</v>
      </c>
      <c r="I774" s="983"/>
      <c r="J774" s="995"/>
      <c r="K774" s="995">
        <v>0</v>
      </c>
      <c r="L774" s="995">
        <v>0</v>
      </c>
      <c r="M774" s="983"/>
      <c r="N774" s="995">
        <v>0</v>
      </c>
      <c r="O774" s="996"/>
    </row>
    <row r="775" spans="1:15">
      <c r="A775" s="997">
        <v>67</v>
      </c>
      <c r="B775" s="998" t="s">
        <v>730</v>
      </c>
      <c r="C775" s="983"/>
      <c r="D775" s="998" t="s">
        <v>681</v>
      </c>
      <c r="E775" s="983" t="s">
        <v>437</v>
      </c>
      <c r="F775" s="998"/>
      <c r="G775" s="998">
        <v>0</v>
      </c>
      <c r="H775" s="998">
        <v>0</v>
      </c>
      <c r="I775" s="983"/>
      <c r="J775" s="998"/>
      <c r="K775" s="998">
        <v>0</v>
      </c>
      <c r="L775" s="998">
        <v>0</v>
      </c>
      <c r="M775" s="983"/>
      <c r="N775" s="998">
        <v>0</v>
      </c>
      <c r="O775" s="999"/>
    </row>
    <row r="776" spans="1:15">
      <c r="A776" s="994">
        <v>68</v>
      </c>
      <c r="B776" s="995" t="s">
        <v>731</v>
      </c>
      <c r="C776" s="983"/>
      <c r="D776" s="995" t="s">
        <v>967</v>
      </c>
      <c r="E776" s="983" t="s">
        <v>437</v>
      </c>
      <c r="F776" s="995"/>
      <c r="G776" s="995">
        <v>0</v>
      </c>
      <c r="H776" s="995">
        <v>0</v>
      </c>
      <c r="I776" s="983"/>
      <c r="J776" s="995"/>
      <c r="K776" s="995">
        <v>0</v>
      </c>
      <c r="L776" s="995">
        <v>0</v>
      </c>
      <c r="M776" s="983"/>
      <c r="N776" s="995">
        <v>0</v>
      </c>
      <c r="O776" s="996"/>
    </row>
    <row r="777" spans="1:15">
      <c r="A777" s="997">
        <v>69</v>
      </c>
      <c r="B777" s="998" t="s">
        <v>706</v>
      </c>
      <c r="C777" s="983"/>
      <c r="D777" s="998" t="s">
        <v>682</v>
      </c>
      <c r="E777" s="983" t="s">
        <v>437</v>
      </c>
      <c r="F777" s="998"/>
      <c r="G777" s="998">
        <v>0</v>
      </c>
      <c r="H777" s="998">
        <v>0</v>
      </c>
      <c r="I777" s="983"/>
      <c r="J777" s="998"/>
      <c r="K777" s="998">
        <v>0</v>
      </c>
      <c r="L777" s="998">
        <v>0</v>
      </c>
      <c r="M777" s="983"/>
      <c r="N777" s="998">
        <v>0</v>
      </c>
      <c r="O777" s="999"/>
    </row>
    <row r="781" spans="1:15">
      <c r="A781" s="981"/>
      <c r="B781" s="982" t="s">
        <v>667</v>
      </c>
      <c r="C781" s="983"/>
      <c r="D781" s="983"/>
      <c r="E781" s="983"/>
      <c r="F781" s="984" t="s">
        <v>1144</v>
      </c>
      <c r="G781" s="984"/>
      <c r="H781" s="983"/>
      <c r="I781" s="983"/>
      <c r="J781" s="983"/>
      <c r="K781" s="982" t="s">
        <v>668</v>
      </c>
      <c r="L781" s="985">
        <v>2022</v>
      </c>
      <c r="M781" s="983"/>
      <c r="N781" s="986">
        <v>625.02</v>
      </c>
      <c r="O781" s="987"/>
    </row>
    <row r="782" spans="1:15">
      <c r="A782" s="981"/>
      <c r="B782" s="988"/>
      <c r="C782" s="983"/>
      <c r="D782" s="983"/>
      <c r="E782" s="983"/>
      <c r="F782" s="983"/>
      <c r="G782" s="983"/>
      <c r="H782" s="983"/>
      <c r="I782" s="983"/>
      <c r="J782" s="983"/>
      <c r="K782" s="983"/>
      <c r="L782" s="983"/>
      <c r="M782" s="983"/>
      <c r="N782" s="983"/>
      <c r="O782" s="987"/>
    </row>
    <row r="783" spans="1:15" ht="12.4" customHeight="1">
      <c r="A783" s="1578" t="s">
        <v>0</v>
      </c>
      <c r="B783" s="1580" t="s">
        <v>371</v>
      </c>
      <c r="C783" s="983"/>
      <c r="D783" s="1582" t="s">
        <v>669</v>
      </c>
      <c r="E783" s="983"/>
      <c r="F783" s="1584" t="s">
        <v>670</v>
      </c>
      <c r="G783" s="1584"/>
      <c r="H783" s="1584"/>
      <c r="I783" s="983"/>
      <c r="J783" s="1584" t="s">
        <v>671</v>
      </c>
      <c r="K783" s="1584"/>
      <c r="L783" s="1584"/>
      <c r="M783" s="983"/>
      <c r="N783" s="1574" t="s">
        <v>672</v>
      </c>
      <c r="O783" s="1574" t="s">
        <v>372</v>
      </c>
    </row>
    <row r="784" spans="1:15" ht="12" thickBot="1">
      <c r="A784" s="1579"/>
      <c r="B784" s="1581"/>
      <c r="C784" s="983"/>
      <c r="D784" s="1583"/>
      <c r="E784" s="983"/>
      <c r="F784" s="990" t="s">
        <v>673</v>
      </c>
      <c r="G784" s="991" t="s">
        <v>674</v>
      </c>
      <c r="H784" s="991" t="s">
        <v>675</v>
      </c>
      <c r="I784" s="983"/>
      <c r="J784" s="991" t="s">
        <v>673</v>
      </c>
      <c r="K784" s="991" t="s">
        <v>674</v>
      </c>
      <c r="L784" s="991" t="s">
        <v>675</v>
      </c>
      <c r="M784" s="983"/>
      <c r="N784" s="1575"/>
      <c r="O784" s="1575"/>
    </row>
    <row r="785" spans="1:15" ht="13.15" customHeight="1" thickTop="1">
      <c r="A785" s="1576" t="s">
        <v>445</v>
      </c>
      <c r="B785" s="1576"/>
      <c r="C785" s="983"/>
      <c r="D785" s="992"/>
      <c r="E785" s="983" t="s">
        <v>437</v>
      </c>
      <c r="F785" s="992">
        <v>0</v>
      </c>
      <c r="G785" s="992">
        <v>0</v>
      </c>
      <c r="H785" s="992">
        <v>0</v>
      </c>
      <c r="I785" s="983"/>
      <c r="J785" s="992">
        <v>0</v>
      </c>
      <c r="K785" s="992">
        <v>0</v>
      </c>
      <c r="L785" s="992">
        <v>0</v>
      </c>
      <c r="M785" s="983"/>
      <c r="N785" s="992">
        <v>0</v>
      </c>
      <c r="O785" s="993"/>
    </row>
    <row r="786" spans="1:15">
      <c r="A786" s="994">
        <v>1</v>
      </c>
      <c r="B786" s="995" t="s">
        <v>683</v>
      </c>
      <c r="C786" s="983"/>
      <c r="D786" s="995" t="s">
        <v>257</v>
      </c>
      <c r="E786" s="983" t="s">
        <v>437</v>
      </c>
      <c r="F786" s="995"/>
      <c r="G786" s="995">
        <v>0</v>
      </c>
      <c r="H786" s="995">
        <v>0</v>
      </c>
      <c r="I786" s="983"/>
      <c r="J786" s="995"/>
      <c r="K786" s="995">
        <v>0</v>
      </c>
      <c r="L786" s="995">
        <v>0</v>
      </c>
      <c r="M786" s="983"/>
      <c r="N786" s="995">
        <v>0</v>
      </c>
      <c r="O786" s="996"/>
    </row>
    <row r="787" spans="1:15">
      <c r="A787" s="997">
        <v>2</v>
      </c>
      <c r="B787" s="998" t="s">
        <v>294</v>
      </c>
      <c r="C787" s="983"/>
      <c r="D787" s="998" t="s">
        <v>257</v>
      </c>
      <c r="E787" s="983" t="s">
        <v>437</v>
      </c>
      <c r="F787" s="998"/>
      <c r="G787" s="998">
        <v>0</v>
      </c>
      <c r="H787" s="998">
        <v>0</v>
      </c>
      <c r="I787" s="983"/>
      <c r="J787" s="998"/>
      <c r="K787" s="998">
        <v>0</v>
      </c>
      <c r="L787" s="998">
        <v>0</v>
      </c>
      <c r="M787" s="983"/>
      <c r="N787" s="998">
        <v>0</v>
      </c>
      <c r="O787" s="999"/>
    </row>
    <row r="788" spans="1:15">
      <c r="A788" s="994">
        <v>3</v>
      </c>
      <c r="B788" s="995" t="s">
        <v>295</v>
      </c>
      <c r="C788" s="983"/>
      <c r="D788" s="995" t="s">
        <v>257</v>
      </c>
      <c r="E788" s="983" t="s">
        <v>437</v>
      </c>
      <c r="F788" s="995"/>
      <c r="G788" s="995">
        <v>0</v>
      </c>
      <c r="H788" s="995">
        <v>0</v>
      </c>
      <c r="I788" s="983"/>
      <c r="J788" s="995"/>
      <c r="K788" s="995">
        <v>0</v>
      </c>
      <c r="L788" s="995">
        <v>0</v>
      </c>
      <c r="M788" s="983"/>
      <c r="N788" s="995">
        <v>0</v>
      </c>
      <c r="O788" s="996"/>
    </row>
    <row r="789" spans="1:15">
      <c r="A789" s="997">
        <v>4</v>
      </c>
      <c r="B789" s="998" t="s">
        <v>684</v>
      </c>
      <c r="C789" s="983"/>
      <c r="D789" s="998" t="s">
        <v>286</v>
      </c>
      <c r="E789" s="983" t="s">
        <v>437</v>
      </c>
      <c r="F789" s="998"/>
      <c r="G789" s="998">
        <v>0</v>
      </c>
      <c r="H789" s="998">
        <v>0</v>
      </c>
      <c r="I789" s="983"/>
      <c r="J789" s="998"/>
      <c r="K789" s="998">
        <v>0</v>
      </c>
      <c r="L789" s="998">
        <v>0</v>
      </c>
      <c r="M789" s="983"/>
      <c r="N789" s="998">
        <v>0</v>
      </c>
      <c r="O789" s="999"/>
    </row>
    <row r="790" spans="1:15">
      <c r="A790" s="994">
        <v>5</v>
      </c>
      <c r="B790" s="995" t="s">
        <v>685</v>
      </c>
      <c r="C790" s="983"/>
      <c r="D790" s="995" t="s">
        <v>286</v>
      </c>
      <c r="E790" s="983" t="s">
        <v>437</v>
      </c>
      <c r="F790" s="995"/>
      <c r="G790" s="995">
        <v>0</v>
      </c>
      <c r="H790" s="995">
        <v>0</v>
      </c>
      <c r="I790" s="983"/>
      <c r="J790" s="995"/>
      <c r="K790" s="995">
        <v>0</v>
      </c>
      <c r="L790" s="995">
        <v>0</v>
      </c>
      <c r="M790" s="983"/>
      <c r="N790" s="995">
        <v>0</v>
      </c>
      <c r="O790" s="996"/>
    </row>
    <row r="791" spans="1:15">
      <c r="A791" s="997">
        <v>6</v>
      </c>
      <c r="B791" s="998" t="s">
        <v>686</v>
      </c>
      <c r="C791" s="983"/>
      <c r="D791" s="998" t="s">
        <v>286</v>
      </c>
      <c r="E791" s="983" t="s">
        <v>437</v>
      </c>
      <c r="F791" s="998"/>
      <c r="G791" s="998">
        <v>0</v>
      </c>
      <c r="H791" s="998">
        <v>0</v>
      </c>
      <c r="I791" s="983"/>
      <c r="J791" s="998"/>
      <c r="K791" s="998">
        <v>0</v>
      </c>
      <c r="L791" s="998">
        <v>0</v>
      </c>
      <c r="M791" s="983"/>
      <c r="N791" s="998">
        <v>0</v>
      </c>
      <c r="O791" s="999"/>
    </row>
    <row r="792" spans="1:15">
      <c r="A792" s="1577" t="s">
        <v>676</v>
      </c>
      <c r="B792" s="1577"/>
      <c r="C792" s="983"/>
      <c r="D792" s="1000"/>
      <c r="E792" s="983" t="s">
        <v>437</v>
      </c>
      <c r="F792" s="1000">
        <v>0</v>
      </c>
      <c r="G792" s="1000">
        <v>0</v>
      </c>
      <c r="H792" s="1000">
        <v>0</v>
      </c>
      <c r="I792" s="983"/>
      <c r="J792" s="1000">
        <v>0</v>
      </c>
      <c r="K792" s="1000">
        <v>0</v>
      </c>
      <c r="L792" s="1000">
        <v>0</v>
      </c>
      <c r="M792" s="983"/>
      <c r="N792" s="1000">
        <v>0</v>
      </c>
      <c r="O792" s="1001"/>
    </row>
    <row r="793" spans="1:15">
      <c r="A793" s="994">
        <v>7</v>
      </c>
      <c r="B793" s="995" t="s">
        <v>687</v>
      </c>
      <c r="C793" s="983"/>
      <c r="D793" s="995" t="s">
        <v>257</v>
      </c>
      <c r="E793" s="983" t="s">
        <v>437</v>
      </c>
      <c r="F793" s="995"/>
      <c r="G793" s="995">
        <v>0</v>
      </c>
      <c r="H793" s="995">
        <v>0</v>
      </c>
      <c r="I793" s="983"/>
      <c r="J793" s="995"/>
      <c r="K793" s="995">
        <v>0</v>
      </c>
      <c r="L793" s="995">
        <v>0</v>
      </c>
      <c r="M793" s="983"/>
      <c r="N793" s="995">
        <v>0</v>
      </c>
      <c r="O793" s="996"/>
    </row>
    <row r="794" spans="1:15">
      <c r="A794" s="997">
        <v>8</v>
      </c>
      <c r="B794" s="998" t="s">
        <v>688</v>
      </c>
      <c r="C794" s="983"/>
      <c r="D794" s="998" t="s">
        <v>257</v>
      </c>
      <c r="E794" s="983" t="s">
        <v>437</v>
      </c>
      <c r="F794" s="998"/>
      <c r="G794" s="998">
        <v>0</v>
      </c>
      <c r="H794" s="998">
        <v>0</v>
      </c>
      <c r="I794" s="983"/>
      <c r="J794" s="998"/>
      <c r="K794" s="998">
        <v>0</v>
      </c>
      <c r="L794" s="998">
        <v>0</v>
      </c>
      <c r="M794" s="983"/>
      <c r="N794" s="998">
        <v>0</v>
      </c>
      <c r="O794" s="999"/>
    </row>
    <row r="795" spans="1:15">
      <c r="A795" s="994">
        <v>9</v>
      </c>
      <c r="B795" s="995" t="s">
        <v>689</v>
      </c>
      <c r="C795" s="983"/>
      <c r="D795" s="995" t="s">
        <v>257</v>
      </c>
      <c r="E795" s="983" t="s">
        <v>437</v>
      </c>
      <c r="F795" s="995"/>
      <c r="G795" s="995">
        <v>0</v>
      </c>
      <c r="H795" s="995">
        <v>0</v>
      </c>
      <c r="I795" s="983"/>
      <c r="J795" s="995"/>
      <c r="K795" s="995">
        <v>0</v>
      </c>
      <c r="L795" s="995">
        <v>0</v>
      </c>
      <c r="M795" s="983"/>
      <c r="N795" s="995">
        <v>0</v>
      </c>
      <c r="O795" s="996"/>
    </row>
    <row r="796" spans="1:15">
      <c r="A796" s="997">
        <v>10</v>
      </c>
      <c r="B796" s="998" t="s">
        <v>690</v>
      </c>
      <c r="C796" s="983"/>
      <c r="D796" s="998" t="s">
        <v>259</v>
      </c>
      <c r="E796" s="983" t="s">
        <v>437</v>
      </c>
      <c r="F796" s="998"/>
      <c r="G796" s="998">
        <v>0</v>
      </c>
      <c r="H796" s="998">
        <v>0</v>
      </c>
      <c r="I796" s="983"/>
      <c r="J796" s="998"/>
      <c r="K796" s="998">
        <v>0</v>
      </c>
      <c r="L796" s="998">
        <v>0</v>
      </c>
      <c r="M796" s="983"/>
      <c r="N796" s="998">
        <v>0</v>
      </c>
      <c r="O796" s="999"/>
    </row>
    <row r="797" spans="1:15">
      <c r="A797" s="994">
        <v>11</v>
      </c>
      <c r="B797" s="995" t="s">
        <v>691</v>
      </c>
      <c r="C797" s="983"/>
      <c r="D797" s="995" t="s">
        <v>259</v>
      </c>
      <c r="E797" s="983" t="s">
        <v>437</v>
      </c>
      <c r="F797" s="995"/>
      <c r="G797" s="995">
        <v>0</v>
      </c>
      <c r="H797" s="995">
        <v>0</v>
      </c>
      <c r="I797" s="983"/>
      <c r="J797" s="995"/>
      <c r="K797" s="995">
        <v>0</v>
      </c>
      <c r="L797" s="995">
        <v>0</v>
      </c>
      <c r="M797" s="983"/>
      <c r="N797" s="995">
        <v>0</v>
      </c>
      <c r="O797" s="996"/>
    </row>
    <row r="798" spans="1:15">
      <c r="A798" s="997">
        <v>12</v>
      </c>
      <c r="B798" s="998" t="s">
        <v>692</v>
      </c>
      <c r="C798" s="983"/>
      <c r="D798" s="998" t="s">
        <v>259</v>
      </c>
      <c r="E798" s="983" t="s">
        <v>437</v>
      </c>
      <c r="F798" s="998"/>
      <c r="G798" s="998">
        <v>0</v>
      </c>
      <c r="H798" s="998">
        <v>0</v>
      </c>
      <c r="I798" s="983"/>
      <c r="J798" s="998"/>
      <c r="K798" s="998">
        <v>0</v>
      </c>
      <c r="L798" s="998">
        <v>0</v>
      </c>
      <c r="M798" s="983"/>
      <c r="N798" s="998">
        <v>0</v>
      </c>
      <c r="O798" s="999"/>
    </row>
    <row r="799" spans="1:15">
      <c r="A799" s="1577" t="s">
        <v>535</v>
      </c>
      <c r="B799" s="1577"/>
      <c r="C799" s="983"/>
      <c r="D799" s="1000"/>
      <c r="E799" s="983" t="s">
        <v>437</v>
      </c>
      <c r="F799" s="1000">
        <v>0</v>
      </c>
      <c r="G799" s="1000">
        <v>0</v>
      </c>
      <c r="H799" s="1000">
        <v>0</v>
      </c>
      <c r="I799" s="983"/>
      <c r="J799" s="1000">
        <v>0</v>
      </c>
      <c r="K799" s="1000">
        <v>0</v>
      </c>
      <c r="L799" s="1000">
        <v>0</v>
      </c>
      <c r="M799" s="983"/>
      <c r="N799" s="1000">
        <v>0</v>
      </c>
      <c r="O799" s="1001"/>
    </row>
    <row r="800" spans="1:15">
      <c r="A800" s="994">
        <v>13</v>
      </c>
      <c r="B800" s="995" t="s">
        <v>693</v>
      </c>
      <c r="C800" s="983"/>
      <c r="D800" s="995"/>
      <c r="E800" s="983" t="s">
        <v>437</v>
      </c>
      <c r="F800" s="995"/>
      <c r="G800" s="995">
        <v>0</v>
      </c>
      <c r="H800" s="995">
        <v>0</v>
      </c>
      <c r="I800" s="983"/>
      <c r="J800" s="995"/>
      <c r="K800" s="995">
        <v>0</v>
      </c>
      <c r="L800" s="995">
        <v>0</v>
      </c>
      <c r="M800" s="983"/>
      <c r="N800" s="995">
        <v>0</v>
      </c>
      <c r="O800" s="996"/>
    </row>
    <row r="801" spans="1:15">
      <c r="A801" s="997">
        <v>14</v>
      </c>
      <c r="B801" s="998" t="s">
        <v>694</v>
      </c>
      <c r="C801" s="983"/>
      <c r="D801" s="998"/>
      <c r="E801" s="983" t="s">
        <v>437</v>
      </c>
      <c r="F801" s="998"/>
      <c r="G801" s="998">
        <v>0</v>
      </c>
      <c r="H801" s="998">
        <v>0</v>
      </c>
      <c r="I801" s="983"/>
      <c r="J801" s="998"/>
      <c r="K801" s="998">
        <v>0</v>
      </c>
      <c r="L801" s="998">
        <v>0</v>
      </c>
      <c r="M801" s="983"/>
      <c r="N801" s="998">
        <v>0</v>
      </c>
      <c r="O801" s="999"/>
    </row>
    <row r="802" spans="1:15">
      <c r="A802" s="994">
        <v>15</v>
      </c>
      <c r="B802" s="995" t="s">
        <v>695</v>
      </c>
      <c r="C802" s="983"/>
      <c r="D802" s="995"/>
      <c r="E802" s="983" t="s">
        <v>437</v>
      </c>
      <c r="F802" s="995"/>
      <c r="G802" s="995">
        <v>0</v>
      </c>
      <c r="H802" s="995">
        <v>0</v>
      </c>
      <c r="I802" s="983"/>
      <c r="J802" s="995"/>
      <c r="K802" s="995">
        <v>0</v>
      </c>
      <c r="L802" s="995">
        <v>0</v>
      </c>
      <c r="M802" s="983"/>
      <c r="N802" s="995">
        <v>0</v>
      </c>
      <c r="O802" s="996"/>
    </row>
    <row r="803" spans="1:15">
      <c r="A803" s="1577" t="s">
        <v>537</v>
      </c>
      <c r="B803" s="1577"/>
      <c r="C803" s="983"/>
      <c r="D803" s="1000"/>
      <c r="E803" s="983" t="s">
        <v>437</v>
      </c>
      <c r="F803" s="1000">
        <v>0</v>
      </c>
      <c r="G803" s="1000">
        <v>0</v>
      </c>
      <c r="H803" s="1000">
        <v>0</v>
      </c>
      <c r="I803" s="983"/>
      <c r="J803" s="1000">
        <v>0</v>
      </c>
      <c r="K803" s="1000">
        <v>0</v>
      </c>
      <c r="L803" s="1000">
        <v>0</v>
      </c>
      <c r="M803" s="983"/>
      <c r="N803" s="1000">
        <v>0</v>
      </c>
      <c r="O803" s="1001"/>
    </row>
    <row r="804" spans="1:15">
      <c r="A804" s="994">
        <v>16</v>
      </c>
      <c r="B804" s="995" t="s">
        <v>447</v>
      </c>
      <c r="C804" s="983"/>
      <c r="D804" s="995" t="s">
        <v>263</v>
      </c>
      <c r="E804" s="983" t="s">
        <v>437</v>
      </c>
      <c r="F804" s="995"/>
      <c r="G804" s="995">
        <v>0</v>
      </c>
      <c r="H804" s="995">
        <v>0</v>
      </c>
      <c r="I804" s="983"/>
      <c r="J804" s="995"/>
      <c r="K804" s="995">
        <v>0</v>
      </c>
      <c r="L804" s="995">
        <v>0</v>
      </c>
      <c r="M804" s="983"/>
      <c r="N804" s="995">
        <v>0</v>
      </c>
      <c r="O804" s="996"/>
    </row>
    <row r="805" spans="1:15">
      <c r="A805" s="997">
        <v>17</v>
      </c>
      <c r="B805" s="998" t="s">
        <v>448</v>
      </c>
      <c r="C805" s="983"/>
      <c r="D805" s="998" t="s">
        <v>263</v>
      </c>
      <c r="E805" s="983" t="s">
        <v>437</v>
      </c>
      <c r="F805" s="998"/>
      <c r="G805" s="998">
        <v>0</v>
      </c>
      <c r="H805" s="998">
        <v>0</v>
      </c>
      <c r="I805" s="983"/>
      <c r="J805" s="998"/>
      <c r="K805" s="998">
        <v>0</v>
      </c>
      <c r="L805" s="998">
        <v>0</v>
      </c>
      <c r="M805" s="983"/>
      <c r="N805" s="998">
        <v>0</v>
      </c>
      <c r="O805" s="999"/>
    </row>
    <row r="806" spans="1:15">
      <c r="A806" s="994">
        <v>18</v>
      </c>
      <c r="B806" s="995" t="s">
        <v>228</v>
      </c>
      <c r="C806" s="983"/>
      <c r="D806" s="995" t="s">
        <v>263</v>
      </c>
      <c r="E806" s="983" t="s">
        <v>437</v>
      </c>
      <c r="F806" s="995"/>
      <c r="G806" s="995">
        <v>0</v>
      </c>
      <c r="H806" s="995">
        <v>0</v>
      </c>
      <c r="I806" s="983"/>
      <c r="J806" s="995"/>
      <c r="K806" s="995">
        <v>0</v>
      </c>
      <c r="L806" s="995">
        <v>0</v>
      </c>
      <c r="M806" s="983"/>
      <c r="N806" s="995">
        <v>0</v>
      </c>
      <c r="O806" s="996"/>
    </row>
    <row r="807" spans="1:15">
      <c r="A807" s="1577" t="s">
        <v>446</v>
      </c>
      <c r="B807" s="1577"/>
      <c r="C807" s="983"/>
      <c r="D807" s="1000"/>
      <c r="E807" s="983" t="s">
        <v>437</v>
      </c>
      <c r="F807" s="1000">
        <v>0</v>
      </c>
      <c r="G807" s="1000">
        <v>0</v>
      </c>
      <c r="H807" s="1000">
        <v>0</v>
      </c>
      <c r="I807" s="983"/>
      <c r="J807" s="1000">
        <v>0</v>
      </c>
      <c r="K807" s="1000">
        <v>0</v>
      </c>
      <c r="L807" s="1000">
        <v>0</v>
      </c>
      <c r="M807" s="983"/>
      <c r="N807" s="1000">
        <v>0</v>
      </c>
      <c r="O807" s="1001"/>
    </row>
    <row r="808" spans="1:15">
      <c r="A808" s="997">
        <v>19</v>
      </c>
      <c r="B808" s="998" t="s">
        <v>284</v>
      </c>
      <c r="C808" s="983"/>
      <c r="D808" s="998" t="s">
        <v>257</v>
      </c>
      <c r="E808" s="983" t="s">
        <v>437</v>
      </c>
      <c r="F808" s="998"/>
      <c r="G808" s="998">
        <v>0</v>
      </c>
      <c r="H808" s="998">
        <v>0</v>
      </c>
      <c r="I808" s="983"/>
      <c r="J808" s="998"/>
      <c r="K808" s="998">
        <v>0</v>
      </c>
      <c r="L808" s="998">
        <v>0</v>
      </c>
      <c r="M808" s="983"/>
      <c r="N808" s="998">
        <v>0</v>
      </c>
      <c r="O808" s="999"/>
    </row>
    <row r="809" spans="1:15">
      <c r="A809" s="994">
        <v>20</v>
      </c>
      <c r="B809" s="995" t="s">
        <v>696</v>
      </c>
      <c r="C809" s="983"/>
      <c r="D809" s="995" t="s">
        <v>257</v>
      </c>
      <c r="E809" s="983" t="s">
        <v>437</v>
      </c>
      <c r="F809" s="995"/>
      <c r="G809" s="995">
        <v>0</v>
      </c>
      <c r="H809" s="995">
        <v>0</v>
      </c>
      <c r="I809" s="983"/>
      <c r="J809" s="995"/>
      <c r="K809" s="995">
        <v>0</v>
      </c>
      <c r="L809" s="995">
        <v>0</v>
      </c>
      <c r="M809" s="983"/>
      <c r="N809" s="995">
        <v>0</v>
      </c>
      <c r="O809" s="996"/>
    </row>
    <row r="810" spans="1:15">
      <c r="A810" s="997">
        <v>21</v>
      </c>
      <c r="B810" s="998" t="s">
        <v>285</v>
      </c>
      <c r="C810" s="983"/>
      <c r="D810" s="998" t="s">
        <v>257</v>
      </c>
      <c r="E810" s="983" t="s">
        <v>437</v>
      </c>
      <c r="F810" s="998"/>
      <c r="G810" s="998">
        <v>0</v>
      </c>
      <c r="H810" s="998">
        <v>0</v>
      </c>
      <c r="I810" s="983"/>
      <c r="J810" s="998"/>
      <c r="K810" s="998">
        <v>0</v>
      </c>
      <c r="L810" s="998">
        <v>0</v>
      </c>
      <c r="M810" s="983"/>
      <c r="N810" s="998">
        <v>0</v>
      </c>
      <c r="O810" s="999"/>
    </row>
    <row r="811" spans="1:15">
      <c r="A811" s="994">
        <v>22</v>
      </c>
      <c r="B811" s="995" t="s">
        <v>298</v>
      </c>
      <c r="C811" s="983"/>
      <c r="D811" s="995" t="s">
        <v>257</v>
      </c>
      <c r="E811" s="983" t="s">
        <v>437</v>
      </c>
      <c r="F811" s="995"/>
      <c r="G811" s="995">
        <v>0</v>
      </c>
      <c r="H811" s="995">
        <v>0</v>
      </c>
      <c r="I811" s="983"/>
      <c r="J811" s="995"/>
      <c r="K811" s="995">
        <v>0</v>
      </c>
      <c r="L811" s="995">
        <v>0</v>
      </c>
      <c r="M811" s="983"/>
      <c r="N811" s="995">
        <v>0</v>
      </c>
      <c r="O811" s="996"/>
    </row>
    <row r="812" spans="1:15">
      <c r="A812" s="997">
        <v>23</v>
      </c>
      <c r="B812" s="998" t="s">
        <v>297</v>
      </c>
      <c r="C812" s="983"/>
      <c r="D812" s="998" t="s">
        <v>257</v>
      </c>
      <c r="E812" s="983" t="s">
        <v>437</v>
      </c>
      <c r="F812" s="998"/>
      <c r="G812" s="998">
        <v>0</v>
      </c>
      <c r="H812" s="998">
        <v>0</v>
      </c>
      <c r="I812" s="983"/>
      <c r="J812" s="998"/>
      <c r="K812" s="998">
        <v>0</v>
      </c>
      <c r="L812" s="998">
        <v>0</v>
      </c>
      <c r="M812" s="983"/>
      <c r="N812" s="998">
        <v>0</v>
      </c>
      <c r="O812" s="999"/>
    </row>
    <row r="813" spans="1:15">
      <c r="A813" s="994">
        <v>24</v>
      </c>
      <c r="B813" s="995" t="s">
        <v>697</v>
      </c>
      <c r="C813" s="983"/>
      <c r="D813" s="995" t="s">
        <v>257</v>
      </c>
      <c r="E813" s="983" t="s">
        <v>437</v>
      </c>
      <c r="F813" s="995"/>
      <c r="G813" s="995">
        <v>0</v>
      </c>
      <c r="H813" s="995">
        <v>0</v>
      </c>
      <c r="I813" s="983"/>
      <c r="J813" s="995"/>
      <c r="K813" s="995">
        <v>0</v>
      </c>
      <c r="L813" s="995">
        <v>0</v>
      </c>
      <c r="M813" s="983"/>
      <c r="N813" s="995">
        <v>0</v>
      </c>
      <c r="O813" s="996"/>
    </row>
    <row r="814" spans="1:15">
      <c r="A814" s="997">
        <v>25</v>
      </c>
      <c r="B814" s="998" t="s">
        <v>291</v>
      </c>
      <c r="C814" s="983"/>
      <c r="D814" s="998" t="s">
        <v>257</v>
      </c>
      <c r="E814" s="983" t="s">
        <v>437</v>
      </c>
      <c r="F814" s="998"/>
      <c r="G814" s="998">
        <v>0</v>
      </c>
      <c r="H814" s="998">
        <v>0</v>
      </c>
      <c r="I814" s="983"/>
      <c r="J814" s="998"/>
      <c r="K814" s="998">
        <v>0</v>
      </c>
      <c r="L814" s="998">
        <v>0</v>
      </c>
      <c r="M814" s="983"/>
      <c r="N814" s="998">
        <v>0</v>
      </c>
      <c r="O814" s="999"/>
    </row>
    <row r="815" spans="1:15">
      <c r="A815" s="994">
        <v>26</v>
      </c>
      <c r="B815" s="995" t="s">
        <v>698</v>
      </c>
      <c r="C815" s="983"/>
      <c r="D815" s="995" t="s">
        <v>257</v>
      </c>
      <c r="E815" s="983" t="s">
        <v>437</v>
      </c>
      <c r="F815" s="995"/>
      <c r="G815" s="995">
        <v>0</v>
      </c>
      <c r="H815" s="995">
        <v>0</v>
      </c>
      <c r="I815" s="983"/>
      <c r="J815" s="995"/>
      <c r="K815" s="995">
        <v>0</v>
      </c>
      <c r="L815" s="995">
        <v>0</v>
      </c>
      <c r="M815" s="983"/>
      <c r="N815" s="995">
        <v>0</v>
      </c>
      <c r="O815" s="996"/>
    </row>
    <row r="816" spans="1:15">
      <c r="A816" s="997">
        <v>27</v>
      </c>
      <c r="B816" s="998" t="s">
        <v>287</v>
      </c>
      <c r="C816" s="983"/>
      <c r="D816" s="998" t="s">
        <v>286</v>
      </c>
      <c r="E816" s="983" t="s">
        <v>437</v>
      </c>
      <c r="F816" s="998"/>
      <c r="G816" s="998">
        <v>0</v>
      </c>
      <c r="H816" s="998">
        <v>0</v>
      </c>
      <c r="I816" s="983"/>
      <c r="J816" s="998"/>
      <c r="K816" s="998">
        <v>0</v>
      </c>
      <c r="L816" s="998">
        <v>0</v>
      </c>
      <c r="M816" s="983"/>
      <c r="N816" s="998">
        <v>0</v>
      </c>
      <c r="O816" s="999"/>
    </row>
    <row r="817" spans="1:15">
      <c r="A817" s="994">
        <v>28</v>
      </c>
      <c r="B817" s="995" t="s">
        <v>699</v>
      </c>
      <c r="C817" s="983"/>
      <c r="D817" s="995" t="s">
        <v>257</v>
      </c>
      <c r="E817" s="983" t="s">
        <v>437</v>
      </c>
      <c r="F817" s="995"/>
      <c r="G817" s="995">
        <v>0</v>
      </c>
      <c r="H817" s="995">
        <v>0</v>
      </c>
      <c r="I817" s="983"/>
      <c r="J817" s="995"/>
      <c r="K817" s="995">
        <v>0</v>
      </c>
      <c r="L817" s="995">
        <v>0</v>
      </c>
      <c r="M817" s="983"/>
      <c r="N817" s="995">
        <v>0</v>
      </c>
      <c r="O817" s="996"/>
    </row>
    <row r="818" spans="1:15">
      <c r="A818" s="997">
        <v>29</v>
      </c>
      <c r="B818" s="998" t="s">
        <v>700</v>
      </c>
      <c r="C818" s="983"/>
      <c r="D818" s="998" t="s">
        <v>11</v>
      </c>
      <c r="E818" s="983" t="s">
        <v>437</v>
      </c>
      <c r="F818" s="998"/>
      <c r="G818" s="998">
        <v>0</v>
      </c>
      <c r="H818" s="998">
        <v>0</v>
      </c>
      <c r="I818" s="983"/>
      <c r="J818" s="998"/>
      <c r="K818" s="998">
        <v>0</v>
      </c>
      <c r="L818" s="998">
        <v>0</v>
      </c>
      <c r="M818" s="983"/>
      <c r="N818" s="998">
        <v>0</v>
      </c>
      <c r="O818" s="999"/>
    </row>
    <row r="819" spans="1:15">
      <c r="A819" s="1577" t="s">
        <v>677</v>
      </c>
      <c r="B819" s="1577"/>
      <c r="C819" s="983"/>
      <c r="D819" s="1000"/>
      <c r="E819" s="983" t="s">
        <v>437</v>
      </c>
      <c r="F819" s="1000">
        <v>0</v>
      </c>
      <c r="G819" s="1000">
        <v>0</v>
      </c>
      <c r="H819" s="1000">
        <v>0</v>
      </c>
      <c r="I819" s="983"/>
      <c r="J819" s="1000">
        <v>0</v>
      </c>
      <c r="K819" s="1000">
        <v>0</v>
      </c>
      <c r="L819" s="1000">
        <v>0</v>
      </c>
      <c r="M819" s="983"/>
      <c r="N819" s="1000">
        <v>0</v>
      </c>
      <c r="O819" s="1001"/>
    </row>
    <row r="820" spans="1:15">
      <c r="A820" s="994">
        <v>30</v>
      </c>
      <c r="B820" s="995" t="s">
        <v>223</v>
      </c>
      <c r="C820" s="983"/>
      <c r="D820" s="995" t="s">
        <v>269</v>
      </c>
      <c r="E820" s="983" t="s">
        <v>437</v>
      </c>
      <c r="F820" s="995"/>
      <c r="G820" s="995">
        <v>0</v>
      </c>
      <c r="H820" s="995">
        <v>0</v>
      </c>
      <c r="I820" s="983"/>
      <c r="J820" s="995"/>
      <c r="K820" s="995">
        <v>0</v>
      </c>
      <c r="L820" s="995">
        <v>0</v>
      </c>
      <c r="M820" s="983"/>
      <c r="N820" s="995">
        <v>0</v>
      </c>
      <c r="O820" s="996"/>
    </row>
    <row r="821" spans="1:15">
      <c r="A821" s="997">
        <v>31</v>
      </c>
      <c r="B821" s="998" t="s">
        <v>235</v>
      </c>
      <c r="C821" s="983"/>
      <c r="D821" s="998" t="s">
        <v>269</v>
      </c>
      <c r="E821" s="983" t="s">
        <v>437</v>
      </c>
      <c r="F821" s="998"/>
      <c r="G821" s="998">
        <v>0</v>
      </c>
      <c r="H821" s="998">
        <v>0</v>
      </c>
      <c r="I821" s="983"/>
      <c r="J821" s="998"/>
      <c r="K821" s="998">
        <v>0</v>
      </c>
      <c r="L821" s="998">
        <v>0</v>
      </c>
      <c r="M821" s="983"/>
      <c r="N821" s="998">
        <v>0</v>
      </c>
      <c r="O821" s="999"/>
    </row>
    <row r="822" spans="1:15">
      <c r="A822" s="994">
        <v>32</v>
      </c>
      <c r="B822" s="995" t="s">
        <v>232</v>
      </c>
      <c r="C822" s="983"/>
      <c r="D822" s="995" t="s">
        <v>269</v>
      </c>
      <c r="E822" s="983" t="s">
        <v>437</v>
      </c>
      <c r="F822" s="995"/>
      <c r="G822" s="995">
        <v>0</v>
      </c>
      <c r="H822" s="995">
        <v>0</v>
      </c>
      <c r="I822" s="983"/>
      <c r="J822" s="995"/>
      <c r="K822" s="995">
        <v>0</v>
      </c>
      <c r="L822" s="995">
        <v>0</v>
      </c>
      <c r="M822" s="983"/>
      <c r="N822" s="995">
        <v>0</v>
      </c>
      <c r="O822" s="996"/>
    </row>
    <row r="823" spans="1:15">
      <c r="A823" s="997">
        <v>33</v>
      </c>
      <c r="B823" s="998" t="s">
        <v>237</v>
      </c>
      <c r="C823" s="983"/>
      <c r="D823" s="998" t="s">
        <v>269</v>
      </c>
      <c r="E823" s="983" t="s">
        <v>437</v>
      </c>
      <c r="F823" s="998"/>
      <c r="G823" s="998">
        <v>0</v>
      </c>
      <c r="H823" s="998">
        <v>0</v>
      </c>
      <c r="I823" s="983"/>
      <c r="J823" s="998"/>
      <c r="K823" s="998">
        <v>0</v>
      </c>
      <c r="L823" s="998">
        <v>0</v>
      </c>
      <c r="M823" s="983"/>
      <c r="N823" s="998">
        <v>0</v>
      </c>
      <c r="O823" s="999"/>
    </row>
    <row r="824" spans="1:15">
      <c r="A824" s="994">
        <v>34</v>
      </c>
      <c r="B824" s="995" t="s">
        <v>234</v>
      </c>
      <c r="C824" s="983"/>
      <c r="D824" s="995" t="s">
        <v>269</v>
      </c>
      <c r="E824" s="983" t="s">
        <v>437</v>
      </c>
      <c r="F824" s="995"/>
      <c r="G824" s="995">
        <v>0</v>
      </c>
      <c r="H824" s="995">
        <v>0</v>
      </c>
      <c r="I824" s="983"/>
      <c r="J824" s="995"/>
      <c r="K824" s="995">
        <v>0</v>
      </c>
      <c r="L824" s="995">
        <v>0</v>
      </c>
      <c r="M824" s="983"/>
      <c r="N824" s="995">
        <v>0</v>
      </c>
      <c r="O824" s="996"/>
    </row>
    <row r="825" spans="1:15">
      <c r="A825" s="997">
        <v>35</v>
      </c>
      <c r="B825" s="998" t="s">
        <v>224</v>
      </c>
      <c r="C825" s="983"/>
      <c r="D825" s="998" t="s">
        <v>269</v>
      </c>
      <c r="E825" s="983" t="s">
        <v>437</v>
      </c>
      <c r="F825" s="998"/>
      <c r="G825" s="998">
        <v>0</v>
      </c>
      <c r="H825" s="998">
        <v>0</v>
      </c>
      <c r="I825" s="983"/>
      <c r="J825" s="998"/>
      <c r="K825" s="998">
        <v>0</v>
      </c>
      <c r="L825" s="998">
        <v>0</v>
      </c>
      <c r="M825" s="983"/>
      <c r="N825" s="998">
        <v>0</v>
      </c>
      <c r="O825" s="999"/>
    </row>
    <row r="826" spans="1:15">
      <c r="A826" s="994">
        <v>36</v>
      </c>
      <c r="B826" s="995" t="s">
        <v>227</v>
      </c>
      <c r="C826" s="983"/>
      <c r="D826" s="995" t="s">
        <v>269</v>
      </c>
      <c r="E826" s="983" t="s">
        <v>437</v>
      </c>
      <c r="F826" s="995"/>
      <c r="G826" s="995">
        <v>0</v>
      </c>
      <c r="H826" s="995">
        <v>0</v>
      </c>
      <c r="I826" s="983"/>
      <c r="J826" s="995"/>
      <c r="K826" s="995">
        <v>0</v>
      </c>
      <c r="L826" s="995">
        <v>0</v>
      </c>
      <c r="M826" s="983"/>
      <c r="N826" s="995">
        <v>0</v>
      </c>
      <c r="O826" s="996"/>
    </row>
    <row r="827" spans="1:15">
      <c r="A827" s="997">
        <v>37</v>
      </c>
      <c r="B827" s="998" t="s">
        <v>226</v>
      </c>
      <c r="C827" s="983"/>
      <c r="D827" s="998" t="s">
        <v>254</v>
      </c>
      <c r="E827" s="983"/>
      <c r="F827" s="998"/>
      <c r="G827" s="998">
        <v>0</v>
      </c>
      <c r="H827" s="998">
        <v>0</v>
      </c>
      <c r="I827" s="983"/>
      <c r="J827" s="998"/>
      <c r="K827" s="998">
        <v>0</v>
      </c>
      <c r="L827" s="998">
        <v>0</v>
      </c>
      <c r="M827" s="983"/>
      <c r="N827" s="998">
        <v>0</v>
      </c>
      <c r="O827" s="999"/>
    </row>
    <row r="828" spans="1:15">
      <c r="A828" s="994">
        <v>38</v>
      </c>
      <c r="B828" s="995" t="s">
        <v>236</v>
      </c>
      <c r="C828" s="983"/>
      <c r="D828" s="995" t="s">
        <v>254</v>
      </c>
      <c r="E828" s="983" t="s">
        <v>437</v>
      </c>
      <c r="F828" s="995"/>
      <c r="G828" s="995">
        <v>0</v>
      </c>
      <c r="H828" s="995">
        <v>0</v>
      </c>
      <c r="I828" s="983"/>
      <c r="J828" s="995"/>
      <c r="K828" s="995">
        <v>0</v>
      </c>
      <c r="L828" s="995">
        <v>0</v>
      </c>
      <c r="M828" s="983"/>
      <c r="N828" s="995">
        <v>0</v>
      </c>
      <c r="O828" s="996"/>
    </row>
    <row r="829" spans="1:15">
      <c r="A829" s="997">
        <v>39</v>
      </c>
      <c r="B829" s="998" t="s">
        <v>230</v>
      </c>
      <c r="C829" s="983"/>
      <c r="D829" s="998" t="s">
        <v>254</v>
      </c>
      <c r="E829" s="983" t="s">
        <v>437</v>
      </c>
      <c r="F829" s="998"/>
      <c r="G829" s="998">
        <v>0</v>
      </c>
      <c r="H829" s="998">
        <v>0</v>
      </c>
      <c r="I829" s="983"/>
      <c r="J829" s="998"/>
      <c r="K829" s="998">
        <v>0</v>
      </c>
      <c r="L829" s="998">
        <v>0</v>
      </c>
      <c r="M829" s="983"/>
      <c r="N829" s="998">
        <v>0</v>
      </c>
      <c r="O829" s="999"/>
    </row>
    <row r="830" spans="1:15">
      <c r="A830" s="994">
        <v>40</v>
      </c>
      <c r="B830" s="995" t="s">
        <v>225</v>
      </c>
      <c r="C830" s="983"/>
      <c r="D830" s="995" t="s">
        <v>254</v>
      </c>
      <c r="E830" s="983" t="s">
        <v>437</v>
      </c>
      <c r="F830" s="995"/>
      <c r="G830" s="995">
        <v>0</v>
      </c>
      <c r="H830" s="995">
        <v>0</v>
      </c>
      <c r="I830" s="983"/>
      <c r="J830" s="995"/>
      <c r="K830" s="995">
        <v>0</v>
      </c>
      <c r="L830" s="995">
        <v>0</v>
      </c>
      <c r="M830" s="983"/>
      <c r="N830" s="995">
        <v>0</v>
      </c>
      <c r="O830" s="996"/>
    </row>
    <row r="831" spans="1:15">
      <c r="A831" s="997">
        <v>41</v>
      </c>
      <c r="B831" s="998" t="s">
        <v>701</v>
      </c>
      <c r="C831" s="983"/>
      <c r="D831" s="998" t="s">
        <v>263</v>
      </c>
      <c r="E831" s="983" t="s">
        <v>437</v>
      </c>
      <c r="F831" s="998"/>
      <c r="G831" s="998">
        <v>0</v>
      </c>
      <c r="H831" s="998">
        <v>0</v>
      </c>
      <c r="I831" s="983"/>
      <c r="J831" s="998"/>
      <c r="K831" s="998">
        <v>0</v>
      </c>
      <c r="L831" s="998">
        <v>0</v>
      </c>
      <c r="M831" s="983"/>
      <c r="N831" s="998">
        <v>0</v>
      </c>
      <c r="O831" s="999"/>
    </row>
    <row r="832" spans="1:15">
      <c r="A832" s="994">
        <v>42</v>
      </c>
      <c r="B832" s="995" t="s">
        <v>233</v>
      </c>
      <c r="C832" s="983"/>
      <c r="D832" s="995" t="s">
        <v>269</v>
      </c>
      <c r="E832" s="983" t="s">
        <v>437</v>
      </c>
      <c r="F832" s="995"/>
      <c r="G832" s="995">
        <v>0</v>
      </c>
      <c r="H832" s="995">
        <v>0</v>
      </c>
      <c r="I832" s="983"/>
      <c r="J832" s="995"/>
      <c r="K832" s="995">
        <v>0</v>
      </c>
      <c r="L832" s="995">
        <v>0</v>
      </c>
      <c r="M832" s="983"/>
      <c r="N832" s="995">
        <v>0</v>
      </c>
      <c r="O832" s="996"/>
    </row>
    <row r="833" spans="1:15">
      <c r="A833" s="997">
        <v>43</v>
      </c>
      <c r="B833" s="998" t="s">
        <v>231</v>
      </c>
      <c r="C833" s="983"/>
      <c r="D833" s="998" t="s">
        <v>269</v>
      </c>
      <c r="E833" s="983" t="s">
        <v>437</v>
      </c>
      <c r="F833" s="998"/>
      <c r="G833" s="998">
        <v>0</v>
      </c>
      <c r="H833" s="998">
        <v>0</v>
      </c>
      <c r="I833" s="983"/>
      <c r="J833" s="998"/>
      <c r="K833" s="998">
        <v>0</v>
      </c>
      <c r="L833" s="998">
        <v>0</v>
      </c>
      <c r="M833" s="983"/>
      <c r="N833" s="998">
        <v>0</v>
      </c>
      <c r="O833" s="999"/>
    </row>
    <row r="834" spans="1:15">
      <c r="A834" s="994">
        <v>44</v>
      </c>
      <c r="B834" s="995" t="s">
        <v>702</v>
      </c>
      <c r="C834" s="983"/>
      <c r="D834" s="995" t="s">
        <v>269</v>
      </c>
      <c r="E834" s="983" t="s">
        <v>437</v>
      </c>
      <c r="F834" s="995"/>
      <c r="G834" s="995">
        <v>0</v>
      </c>
      <c r="H834" s="995">
        <v>0</v>
      </c>
      <c r="I834" s="983"/>
      <c r="J834" s="995"/>
      <c r="K834" s="995">
        <v>0</v>
      </c>
      <c r="L834" s="995">
        <v>0</v>
      </c>
      <c r="M834" s="983"/>
      <c r="N834" s="995">
        <v>0</v>
      </c>
      <c r="O834" s="996"/>
    </row>
    <row r="835" spans="1:15">
      <c r="A835" s="997">
        <v>45</v>
      </c>
      <c r="B835" s="998" t="s">
        <v>229</v>
      </c>
      <c r="C835" s="983"/>
      <c r="D835" s="998" t="s">
        <v>269</v>
      </c>
      <c r="E835" s="983" t="s">
        <v>437</v>
      </c>
      <c r="F835" s="998"/>
      <c r="G835" s="998">
        <v>0</v>
      </c>
      <c r="H835" s="998">
        <v>0</v>
      </c>
      <c r="I835" s="983"/>
      <c r="J835" s="998"/>
      <c r="K835" s="998">
        <v>0</v>
      </c>
      <c r="L835" s="998">
        <v>0</v>
      </c>
      <c r="M835" s="983"/>
      <c r="N835" s="998">
        <v>0</v>
      </c>
      <c r="O835" s="999"/>
    </row>
    <row r="836" spans="1:15">
      <c r="A836" s="994">
        <v>46</v>
      </c>
      <c r="B836" s="995" t="s">
        <v>703</v>
      </c>
      <c r="C836" s="983"/>
      <c r="D836" s="995" t="s">
        <v>253</v>
      </c>
      <c r="E836" s="983" t="s">
        <v>437</v>
      </c>
      <c r="F836" s="995"/>
      <c r="G836" s="995">
        <v>0</v>
      </c>
      <c r="H836" s="995">
        <v>0</v>
      </c>
      <c r="I836" s="983"/>
      <c r="J836" s="995"/>
      <c r="K836" s="995">
        <v>0</v>
      </c>
      <c r="L836" s="995">
        <v>0</v>
      </c>
      <c r="M836" s="983"/>
      <c r="N836" s="995">
        <v>0</v>
      </c>
      <c r="O836" s="996"/>
    </row>
    <row r="837" spans="1:15">
      <c r="A837" s="997">
        <v>47</v>
      </c>
      <c r="B837" s="998" t="s">
        <v>282</v>
      </c>
      <c r="C837" s="983"/>
      <c r="D837" s="998" t="s">
        <v>274</v>
      </c>
      <c r="E837" s="983" t="s">
        <v>437</v>
      </c>
      <c r="F837" s="998"/>
      <c r="G837" s="998">
        <v>0</v>
      </c>
      <c r="H837" s="998">
        <v>0</v>
      </c>
      <c r="I837" s="983"/>
      <c r="J837" s="998"/>
      <c r="K837" s="998">
        <v>0</v>
      </c>
      <c r="L837" s="998">
        <v>0</v>
      </c>
      <c r="M837" s="983"/>
      <c r="N837" s="998">
        <v>0</v>
      </c>
      <c r="O837" s="999"/>
    </row>
    <row r="838" spans="1:15">
      <c r="A838" s="994">
        <v>48</v>
      </c>
      <c r="B838" s="995" t="s">
        <v>299</v>
      </c>
      <c r="C838" s="983"/>
      <c r="D838" s="995" t="s">
        <v>275</v>
      </c>
      <c r="E838" s="983" t="s">
        <v>437</v>
      </c>
      <c r="F838" s="995"/>
      <c r="G838" s="995">
        <v>0</v>
      </c>
      <c r="H838" s="995">
        <v>0</v>
      </c>
      <c r="I838" s="983"/>
      <c r="J838" s="995"/>
      <c r="K838" s="995">
        <v>0</v>
      </c>
      <c r="L838" s="995">
        <v>0</v>
      </c>
      <c r="M838" s="983"/>
      <c r="N838" s="995">
        <v>0</v>
      </c>
      <c r="O838" s="996"/>
    </row>
    <row r="839" spans="1:15">
      <c r="A839" s="997">
        <v>49</v>
      </c>
      <c r="B839" s="998" t="s">
        <v>704</v>
      </c>
      <c r="C839" s="983"/>
      <c r="D839" s="998" t="s">
        <v>276</v>
      </c>
      <c r="E839" s="983" t="s">
        <v>437</v>
      </c>
      <c r="F839" s="998"/>
      <c r="G839" s="998">
        <v>0</v>
      </c>
      <c r="H839" s="998">
        <v>0</v>
      </c>
      <c r="I839" s="983"/>
      <c r="J839" s="998"/>
      <c r="K839" s="998">
        <v>0</v>
      </c>
      <c r="L839" s="998">
        <v>0</v>
      </c>
      <c r="M839" s="983"/>
      <c r="N839" s="998">
        <v>0</v>
      </c>
      <c r="O839" s="999"/>
    </row>
    <row r="840" spans="1:15">
      <c r="A840" s="994">
        <v>50</v>
      </c>
      <c r="B840" s="995" t="s">
        <v>705</v>
      </c>
      <c r="C840" s="983"/>
      <c r="D840" s="995" t="s">
        <v>678</v>
      </c>
      <c r="E840" s="983" t="s">
        <v>437</v>
      </c>
      <c r="F840" s="995"/>
      <c r="G840" s="995">
        <v>0</v>
      </c>
      <c r="H840" s="995">
        <v>0</v>
      </c>
      <c r="I840" s="983"/>
      <c r="J840" s="995"/>
      <c r="K840" s="995">
        <v>0</v>
      </c>
      <c r="L840" s="995">
        <v>0</v>
      </c>
      <c r="M840" s="983"/>
      <c r="N840" s="995">
        <v>0</v>
      </c>
      <c r="O840" s="996"/>
    </row>
    <row r="841" spans="1:15" ht="12" thickBot="1">
      <c r="A841" s="989"/>
      <c r="B841" s="989" t="s">
        <v>679</v>
      </c>
      <c r="C841" s="983"/>
      <c r="D841" s="1002"/>
      <c r="E841" s="983" t="s">
        <v>437</v>
      </c>
      <c r="F841" s="1002">
        <v>0</v>
      </c>
      <c r="G841" s="1002">
        <v>0</v>
      </c>
      <c r="H841" s="1002">
        <v>0</v>
      </c>
      <c r="I841" s="983"/>
      <c r="J841" s="1002">
        <v>0</v>
      </c>
      <c r="K841" s="1002">
        <v>0</v>
      </c>
      <c r="L841" s="1002">
        <v>0</v>
      </c>
      <c r="M841" s="983"/>
      <c r="N841" s="1002">
        <v>0</v>
      </c>
      <c r="O841" s="989"/>
    </row>
    <row r="842" spans="1:15" ht="12" thickTop="1">
      <c r="A842" s="1577" t="s">
        <v>300</v>
      </c>
      <c r="B842" s="1577"/>
      <c r="C842" s="983"/>
      <c r="D842" s="1000"/>
      <c r="E842" s="983" t="s">
        <v>437</v>
      </c>
      <c r="F842" s="1000">
        <v>0</v>
      </c>
      <c r="G842" s="1000">
        <v>0</v>
      </c>
      <c r="H842" s="1000">
        <v>0</v>
      </c>
      <c r="I842" s="983"/>
      <c r="J842" s="1000">
        <v>0</v>
      </c>
      <c r="K842" s="1000">
        <v>0</v>
      </c>
      <c r="L842" s="1000">
        <v>0</v>
      </c>
      <c r="M842" s="983"/>
      <c r="N842" s="1000">
        <v>0</v>
      </c>
      <c r="O842" s="1001"/>
    </row>
    <row r="843" spans="1:15">
      <c r="A843" s="994">
        <v>51</v>
      </c>
      <c r="B843" s="995" t="s">
        <v>725</v>
      </c>
      <c r="C843" s="983"/>
      <c r="D843" s="995" t="s">
        <v>31</v>
      </c>
      <c r="E843" s="983" t="s">
        <v>437</v>
      </c>
      <c r="F843" s="995"/>
      <c r="G843" s="995">
        <v>0</v>
      </c>
      <c r="H843" s="995">
        <v>0</v>
      </c>
      <c r="I843" s="983"/>
      <c r="J843" s="995"/>
      <c r="K843" s="995">
        <v>0</v>
      </c>
      <c r="L843" s="995">
        <v>0</v>
      </c>
      <c r="M843" s="983"/>
      <c r="N843" s="995">
        <v>0</v>
      </c>
      <c r="O843" s="996"/>
    </row>
    <row r="844" spans="1:15">
      <c r="A844" s="997">
        <v>52</v>
      </c>
      <c r="B844" s="998" t="s">
        <v>726</v>
      </c>
      <c r="C844" s="983"/>
      <c r="D844" s="998" t="s">
        <v>31</v>
      </c>
      <c r="E844" s="983" t="s">
        <v>437</v>
      </c>
      <c r="F844" s="998"/>
      <c r="G844" s="998">
        <v>0</v>
      </c>
      <c r="H844" s="998">
        <v>0</v>
      </c>
      <c r="I844" s="983"/>
      <c r="J844" s="998"/>
      <c r="K844" s="998">
        <v>0</v>
      </c>
      <c r="L844" s="998">
        <v>0</v>
      </c>
      <c r="M844" s="983"/>
      <c r="N844" s="998">
        <v>0</v>
      </c>
      <c r="O844" s="999"/>
    </row>
    <row r="845" spans="1:15">
      <c r="A845" s="994">
        <v>53</v>
      </c>
      <c r="B845" s="995" t="s">
        <v>727</v>
      </c>
      <c r="C845" s="983"/>
      <c r="D845" s="995" t="s">
        <v>31</v>
      </c>
      <c r="E845" s="983" t="s">
        <v>437</v>
      </c>
      <c r="F845" s="995"/>
      <c r="G845" s="995">
        <v>0</v>
      </c>
      <c r="H845" s="995">
        <v>0</v>
      </c>
      <c r="I845" s="983"/>
      <c r="J845" s="995"/>
      <c r="K845" s="995">
        <v>0</v>
      </c>
      <c r="L845" s="995">
        <v>0</v>
      </c>
      <c r="M845" s="983"/>
      <c r="N845" s="995">
        <v>0</v>
      </c>
      <c r="O845" s="996"/>
    </row>
    <row r="846" spans="1:15">
      <c r="A846" s="997">
        <v>54</v>
      </c>
      <c r="B846" s="998" t="s">
        <v>513</v>
      </c>
      <c r="C846" s="983"/>
      <c r="D846" s="998" t="s">
        <v>31</v>
      </c>
      <c r="E846" s="983" t="s">
        <v>437</v>
      </c>
      <c r="F846" s="998"/>
      <c r="G846" s="998">
        <v>0</v>
      </c>
      <c r="H846" s="998">
        <v>0</v>
      </c>
      <c r="I846" s="983"/>
      <c r="J846" s="998"/>
      <c r="K846" s="998">
        <v>0</v>
      </c>
      <c r="L846" s="998">
        <v>0</v>
      </c>
      <c r="M846" s="983"/>
      <c r="N846" s="998">
        <v>0</v>
      </c>
      <c r="O846" s="999"/>
    </row>
    <row r="847" spans="1:15">
      <c r="A847" s="1577" t="s">
        <v>301</v>
      </c>
      <c r="B847" s="1577"/>
      <c r="C847" s="983"/>
      <c r="D847" s="1000"/>
      <c r="E847" s="983" t="s">
        <v>437</v>
      </c>
      <c r="F847" s="1000">
        <v>0</v>
      </c>
      <c r="G847" s="1000">
        <v>0</v>
      </c>
      <c r="H847" s="1000">
        <v>0</v>
      </c>
      <c r="I847" s="983"/>
      <c r="J847" s="1000">
        <v>0</v>
      </c>
      <c r="K847" s="1000">
        <v>0</v>
      </c>
      <c r="L847" s="1000">
        <v>0</v>
      </c>
      <c r="M847" s="983"/>
      <c r="N847" s="1000">
        <v>0</v>
      </c>
      <c r="O847" s="1001"/>
    </row>
    <row r="848" spans="1:15">
      <c r="A848" s="994">
        <v>55</v>
      </c>
      <c r="B848" s="995" t="s">
        <v>956</v>
      </c>
      <c r="C848" s="983"/>
      <c r="D848" s="995" t="s">
        <v>953</v>
      </c>
      <c r="E848" s="983" t="s">
        <v>437</v>
      </c>
      <c r="F848" s="995"/>
      <c r="G848" s="995">
        <v>0</v>
      </c>
      <c r="H848" s="995">
        <v>0</v>
      </c>
      <c r="I848" s="983"/>
      <c r="J848" s="995"/>
      <c r="K848" s="995">
        <v>0</v>
      </c>
      <c r="L848" s="995">
        <v>0</v>
      </c>
      <c r="M848" s="983"/>
      <c r="N848" s="995">
        <v>0</v>
      </c>
      <c r="O848" s="996"/>
    </row>
    <row r="849" spans="1:15">
      <c r="A849" s="997">
        <v>56</v>
      </c>
      <c r="B849" s="998" t="s">
        <v>957</v>
      </c>
      <c r="C849" s="983"/>
      <c r="D849" s="998" t="s">
        <v>958</v>
      </c>
      <c r="E849" s="983" t="s">
        <v>437</v>
      </c>
      <c r="F849" s="998"/>
      <c r="G849" s="998">
        <v>0</v>
      </c>
      <c r="H849" s="998">
        <v>0</v>
      </c>
      <c r="I849" s="983"/>
      <c r="J849" s="998"/>
      <c r="K849" s="998">
        <v>0</v>
      </c>
      <c r="L849" s="998">
        <v>0</v>
      </c>
      <c r="M849" s="983"/>
      <c r="N849" s="998">
        <v>0</v>
      </c>
      <c r="O849" s="999"/>
    </row>
    <row r="850" spans="1:15">
      <c r="A850" s="994">
        <v>57</v>
      </c>
      <c r="B850" s="995" t="s">
        <v>959</v>
      </c>
      <c r="C850" s="983"/>
      <c r="D850" s="995" t="s">
        <v>953</v>
      </c>
      <c r="E850" s="983" t="s">
        <v>437</v>
      </c>
      <c r="F850" s="995"/>
      <c r="G850" s="995">
        <v>0</v>
      </c>
      <c r="H850" s="995">
        <v>0</v>
      </c>
      <c r="I850" s="983"/>
      <c r="J850" s="995"/>
      <c r="K850" s="995">
        <v>0</v>
      </c>
      <c r="L850" s="995">
        <v>0</v>
      </c>
      <c r="M850" s="983"/>
      <c r="N850" s="995">
        <v>0</v>
      </c>
      <c r="O850" s="996"/>
    </row>
    <row r="851" spans="1:15">
      <c r="A851" s="997">
        <v>58</v>
      </c>
      <c r="B851" s="998" t="s">
        <v>960</v>
      </c>
      <c r="C851" s="983"/>
      <c r="D851" s="998" t="s">
        <v>953</v>
      </c>
      <c r="E851" s="983" t="s">
        <v>437</v>
      </c>
      <c r="F851" s="998"/>
      <c r="G851" s="998">
        <v>0</v>
      </c>
      <c r="H851" s="998">
        <v>0</v>
      </c>
      <c r="I851" s="983"/>
      <c r="J851" s="998"/>
      <c r="K851" s="998">
        <v>0</v>
      </c>
      <c r="L851" s="998">
        <v>0</v>
      </c>
      <c r="M851" s="983"/>
      <c r="N851" s="998">
        <v>0</v>
      </c>
      <c r="O851" s="999"/>
    </row>
    <row r="852" spans="1:15">
      <c r="A852" s="994">
        <v>59</v>
      </c>
      <c r="B852" s="995" t="s">
        <v>961</v>
      </c>
      <c r="C852" s="983"/>
      <c r="D852" s="995" t="s">
        <v>953</v>
      </c>
      <c r="E852" s="983"/>
      <c r="F852" s="995"/>
      <c r="G852" s="995">
        <v>0</v>
      </c>
      <c r="H852" s="995">
        <v>0</v>
      </c>
      <c r="I852" s="983"/>
      <c r="J852" s="995"/>
      <c r="K852" s="995">
        <v>0</v>
      </c>
      <c r="L852" s="995">
        <v>0</v>
      </c>
      <c r="M852" s="983"/>
      <c r="N852" s="995">
        <v>0</v>
      </c>
      <c r="O852" s="996"/>
    </row>
    <row r="853" spans="1:15">
      <c r="A853" s="997">
        <v>60</v>
      </c>
      <c r="B853" s="998" t="s">
        <v>962</v>
      </c>
      <c r="C853" s="983"/>
      <c r="D853" s="998" t="s">
        <v>953</v>
      </c>
      <c r="E853" s="983"/>
      <c r="F853" s="998"/>
      <c r="G853" s="998">
        <v>0</v>
      </c>
      <c r="H853" s="998">
        <v>0</v>
      </c>
      <c r="I853" s="983"/>
      <c r="J853" s="998"/>
      <c r="K853" s="998">
        <v>0</v>
      </c>
      <c r="L853" s="998">
        <v>0</v>
      </c>
      <c r="M853" s="983"/>
      <c r="N853" s="998">
        <v>0</v>
      </c>
      <c r="O853" s="999"/>
    </row>
    <row r="854" spans="1:15">
      <c r="A854" s="994">
        <v>61</v>
      </c>
      <c r="B854" s="995" t="s">
        <v>963</v>
      </c>
      <c r="C854" s="983"/>
      <c r="D854" s="995" t="s">
        <v>953</v>
      </c>
      <c r="E854" s="983"/>
      <c r="F854" s="995"/>
      <c r="G854" s="995">
        <v>0</v>
      </c>
      <c r="H854" s="995">
        <v>0</v>
      </c>
      <c r="I854" s="983"/>
      <c r="J854" s="995"/>
      <c r="K854" s="995">
        <v>0</v>
      </c>
      <c r="L854" s="995">
        <v>0</v>
      </c>
      <c r="M854" s="983"/>
      <c r="N854" s="995">
        <v>0</v>
      </c>
      <c r="O854" s="996"/>
    </row>
    <row r="855" spans="1:15">
      <c r="A855" s="997">
        <v>62</v>
      </c>
      <c r="B855" s="998" t="s">
        <v>964</v>
      </c>
      <c r="C855" s="983"/>
      <c r="D855" s="998" t="s">
        <v>953</v>
      </c>
      <c r="E855" s="983"/>
      <c r="F855" s="998"/>
      <c r="G855" s="998">
        <v>0</v>
      </c>
      <c r="H855" s="998">
        <v>0</v>
      </c>
      <c r="I855" s="983"/>
      <c r="J855" s="998"/>
      <c r="K855" s="998">
        <v>0</v>
      </c>
      <c r="L855" s="998">
        <v>0</v>
      </c>
      <c r="M855" s="983"/>
      <c r="N855" s="998">
        <v>0</v>
      </c>
      <c r="O855" s="999"/>
    </row>
    <row r="856" spans="1:15">
      <c r="A856" s="994">
        <v>63</v>
      </c>
      <c r="B856" s="995" t="s">
        <v>965</v>
      </c>
      <c r="C856" s="983"/>
      <c r="D856" s="995" t="s">
        <v>953</v>
      </c>
      <c r="E856" s="983"/>
      <c r="F856" s="995"/>
      <c r="G856" s="995">
        <v>0</v>
      </c>
      <c r="H856" s="995">
        <v>0</v>
      </c>
      <c r="I856" s="983"/>
      <c r="J856" s="995"/>
      <c r="K856" s="995">
        <v>0</v>
      </c>
      <c r="L856" s="995">
        <v>0</v>
      </c>
      <c r="M856" s="983"/>
      <c r="N856" s="995">
        <v>0</v>
      </c>
      <c r="O856" s="996"/>
    </row>
    <row r="857" spans="1:15">
      <c r="A857" s="997">
        <v>64</v>
      </c>
      <c r="B857" s="998" t="s">
        <v>1372</v>
      </c>
      <c r="C857" s="983"/>
      <c r="D857" s="998"/>
      <c r="E857" s="983"/>
      <c r="F857" s="998"/>
      <c r="G857" s="998">
        <v>0</v>
      </c>
      <c r="H857" s="998">
        <v>0</v>
      </c>
      <c r="I857" s="983"/>
      <c r="J857" s="998"/>
      <c r="K857" s="998">
        <v>0</v>
      </c>
      <c r="L857" s="998">
        <v>0</v>
      </c>
      <c r="M857" s="983"/>
      <c r="N857" s="998">
        <v>0</v>
      </c>
      <c r="O857" s="999"/>
    </row>
    <row r="858" spans="1:15">
      <c r="A858" s="994">
        <v>65</v>
      </c>
      <c r="B858" s="995" t="s">
        <v>966</v>
      </c>
      <c r="C858" s="983"/>
      <c r="D858" s="995"/>
      <c r="E858" s="983" t="s">
        <v>437</v>
      </c>
      <c r="F858" s="995"/>
      <c r="G858" s="995"/>
      <c r="H858" s="995"/>
      <c r="I858" s="983"/>
      <c r="J858" s="995"/>
      <c r="K858" s="995"/>
      <c r="L858" s="995"/>
      <c r="M858" s="983"/>
      <c r="N858" s="995"/>
      <c r="O858" s="996"/>
    </row>
    <row r="859" spans="1:15">
      <c r="A859" s="1577" t="s">
        <v>992</v>
      </c>
      <c r="B859" s="1577"/>
      <c r="C859" s="983"/>
      <c r="D859" s="1000"/>
      <c r="E859" s="983" t="s">
        <v>437</v>
      </c>
      <c r="F859" s="1000">
        <v>0</v>
      </c>
      <c r="G859" s="1000">
        <v>0</v>
      </c>
      <c r="H859" s="1000">
        <v>0</v>
      </c>
      <c r="I859" s="983"/>
      <c r="J859" s="1000">
        <v>0</v>
      </c>
      <c r="K859" s="1000">
        <v>0</v>
      </c>
      <c r="L859" s="1000">
        <v>0</v>
      </c>
      <c r="M859" s="983"/>
      <c r="N859" s="1000">
        <v>0</v>
      </c>
      <c r="O859" s="1001"/>
    </row>
    <row r="860" spans="1:15">
      <c r="A860" s="994">
        <v>66</v>
      </c>
      <c r="B860" s="995" t="s">
        <v>729</v>
      </c>
      <c r="C860" s="983"/>
      <c r="D860" s="995" t="s">
        <v>680</v>
      </c>
      <c r="E860" s="983" t="s">
        <v>437</v>
      </c>
      <c r="F860" s="995"/>
      <c r="G860" s="995">
        <v>0</v>
      </c>
      <c r="H860" s="995">
        <v>0</v>
      </c>
      <c r="I860" s="983"/>
      <c r="J860" s="995"/>
      <c r="K860" s="995">
        <v>0</v>
      </c>
      <c r="L860" s="995">
        <v>0</v>
      </c>
      <c r="M860" s="983"/>
      <c r="N860" s="995">
        <v>0</v>
      </c>
      <c r="O860" s="996"/>
    </row>
    <row r="861" spans="1:15">
      <c r="A861" s="997">
        <v>67</v>
      </c>
      <c r="B861" s="998" t="s">
        <v>730</v>
      </c>
      <c r="C861" s="983"/>
      <c r="D861" s="998" t="s">
        <v>681</v>
      </c>
      <c r="E861" s="983" t="s">
        <v>437</v>
      </c>
      <c r="F861" s="998"/>
      <c r="G861" s="998">
        <v>0</v>
      </c>
      <c r="H861" s="998">
        <v>0</v>
      </c>
      <c r="I861" s="983"/>
      <c r="J861" s="998"/>
      <c r="K861" s="998">
        <v>0</v>
      </c>
      <c r="L861" s="998">
        <v>0</v>
      </c>
      <c r="M861" s="983"/>
      <c r="N861" s="998">
        <v>0</v>
      </c>
      <c r="O861" s="999"/>
    </row>
    <row r="862" spans="1:15">
      <c r="A862" s="994">
        <v>68</v>
      </c>
      <c r="B862" s="995" t="s">
        <v>731</v>
      </c>
      <c r="C862" s="983"/>
      <c r="D862" s="995" t="s">
        <v>967</v>
      </c>
      <c r="E862" s="983" t="s">
        <v>437</v>
      </c>
      <c r="F862" s="995"/>
      <c r="G862" s="995">
        <v>0</v>
      </c>
      <c r="H862" s="995">
        <v>0</v>
      </c>
      <c r="I862" s="983"/>
      <c r="J862" s="995"/>
      <c r="K862" s="995">
        <v>0</v>
      </c>
      <c r="L862" s="995">
        <v>0</v>
      </c>
      <c r="M862" s="983"/>
      <c r="N862" s="995">
        <v>0</v>
      </c>
      <c r="O862" s="996"/>
    </row>
    <row r="863" spans="1:15">
      <c r="A863" s="997">
        <v>69</v>
      </c>
      <c r="B863" s="998" t="s">
        <v>706</v>
      </c>
      <c r="C863" s="983"/>
      <c r="D863" s="998" t="s">
        <v>682</v>
      </c>
      <c r="E863" s="983" t="s">
        <v>437</v>
      </c>
      <c r="F863" s="998"/>
      <c r="G863" s="998">
        <v>0</v>
      </c>
      <c r="H863" s="998">
        <v>0</v>
      </c>
      <c r="I863" s="983"/>
      <c r="J863" s="998"/>
      <c r="K863" s="998">
        <v>0</v>
      </c>
      <c r="L863" s="998">
        <v>0</v>
      </c>
      <c r="M863" s="983"/>
      <c r="N863" s="998">
        <v>0</v>
      </c>
      <c r="O863" s="999"/>
    </row>
    <row r="867" spans="1:15">
      <c r="A867" s="1038" t="s">
        <v>1379</v>
      </c>
    </row>
    <row r="869" spans="1:15">
      <c r="A869" s="981"/>
      <c r="B869" s="982" t="s">
        <v>667</v>
      </c>
      <c r="C869" s="983"/>
      <c r="D869" s="983"/>
      <c r="E869" s="983"/>
      <c r="F869" s="984" t="s">
        <v>811</v>
      </c>
      <c r="G869" s="984"/>
      <c r="H869" s="983"/>
      <c r="I869" s="983"/>
      <c r="J869" s="983"/>
      <c r="K869" s="982" t="s">
        <v>668</v>
      </c>
      <c r="L869" s="985">
        <v>2022</v>
      </c>
      <c r="M869" s="983"/>
      <c r="N869" s="986">
        <v>586.96199999999999</v>
      </c>
      <c r="O869" s="987"/>
    </row>
    <row r="870" spans="1:15">
      <c r="A870" s="981"/>
      <c r="B870" s="988"/>
      <c r="C870" s="983"/>
      <c r="D870" s="983"/>
      <c r="E870" s="983"/>
      <c r="F870" s="983"/>
      <c r="G870" s="983"/>
      <c r="H870" s="983"/>
      <c r="I870" s="983"/>
      <c r="J870" s="983"/>
      <c r="K870" s="983"/>
      <c r="L870" s="983"/>
      <c r="M870" s="983"/>
      <c r="N870" s="983"/>
      <c r="O870" s="987"/>
    </row>
    <row r="871" spans="1:15">
      <c r="A871" s="1578" t="s">
        <v>0</v>
      </c>
      <c r="B871" s="1580" t="s">
        <v>371</v>
      </c>
      <c r="C871" s="983"/>
      <c r="D871" s="1582" t="s">
        <v>669</v>
      </c>
      <c r="E871" s="983"/>
      <c r="F871" s="1584" t="s">
        <v>670</v>
      </c>
      <c r="G871" s="1584"/>
      <c r="H871" s="1584"/>
      <c r="I871" s="983"/>
      <c r="J871" s="1584" t="s">
        <v>671</v>
      </c>
      <c r="K871" s="1584"/>
      <c r="L871" s="1584"/>
      <c r="M871" s="983"/>
      <c r="N871" s="1574" t="s">
        <v>672</v>
      </c>
      <c r="O871" s="1574" t="s">
        <v>372</v>
      </c>
    </row>
    <row r="872" spans="1:15" ht="12" thickBot="1">
      <c r="A872" s="1579"/>
      <c r="B872" s="1581"/>
      <c r="C872" s="983"/>
      <c r="D872" s="1583"/>
      <c r="E872" s="983"/>
      <c r="F872" s="990" t="s">
        <v>673</v>
      </c>
      <c r="G872" s="991" t="s">
        <v>674</v>
      </c>
      <c r="H872" s="991" t="s">
        <v>675</v>
      </c>
      <c r="I872" s="983"/>
      <c r="J872" s="991" t="s">
        <v>673</v>
      </c>
      <c r="K872" s="991" t="s">
        <v>674</v>
      </c>
      <c r="L872" s="991" t="s">
        <v>675</v>
      </c>
      <c r="M872" s="983"/>
      <c r="N872" s="1575"/>
      <c r="O872" s="1575"/>
    </row>
    <row r="873" spans="1:15" ht="12" thickTop="1">
      <c r="A873" s="1576" t="s">
        <v>445</v>
      </c>
      <c r="B873" s="1576"/>
      <c r="C873" s="983"/>
      <c r="D873" s="992"/>
      <c r="E873" s="983" t="s">
        <v>437</v>
      </c>
      <c r="F873" s="992">
        <v>0</v>
      </c>
      <c r="G873" s="992">
        <v>0</v>
      </c>
      <c r="H873" s="992">
        <v>0</v>
      </c>
      <c r="I873" s="983"/>
      <c r="J873" s="992">
        <v>0</v>
      </c>
      <c r="K873" s="992">
        <v>0</v>
      </c>
      <c r="L873" s="992">
        <v>0</v>
      </c>
      <c r="M873" s="983"/>
      <c r="N873" s="992">
        <v>0</v>
      </c>
      <c r="O873" s="993"/>
    </row>
    <row r="874" spans="1:15">
      <c r="A874" s="994">
        <v>1</v>
      </c>
      <c r="B874" s="995" t="s">
        <v>683</v>
      </c>
      <c r="C874" s="983"/>
      <c r="D874" s="995" t="s">
        <v>257</v>
      </c>
      <c r="E874" s="983" t="s">
        <v>437</v>
      </c>
      <c r="F874" s="995"/>
      <c r="G874" s="995">
        <v>0</v>
      </c>
      <c r="H874" s="995">
        <v>0</v>
      </c>
      <c r="I874" s="983"/>
      <c r="J874" s="995"/>
      <c r="K874" s="995">
        <v>0</v>
      </c>
      <c r="L874" s="995">
        <v>0</v>
      </c>
      <c r="M874" s="983"/>
      <c r="N874" s="995">
        <v>0</v>
      </c>
      <c r="O874" s="996"/>
    </row>
    <row r="875" spans="1:15">
      <c r="A875" s="997">
        <v>2</v>
      </c>
      <c r="B875" s="998" t="s">
        <v>294</v>
      </c>
      <c r="C875" s="983"/>
      <c r="D875" s="998" t="s">
        <v>257</v>
      </c>
      <c r="E875" s="983" t="s">
        <v>437</v>
      </c>
      <c r="F875" s="998"/>
      <c r="G875" s="998">
        <v>0</v>
      </c>
      <c r="H875" s="998">
        <v>0</v>
      </c>
      <c r="I875" s="983"/>
      <c r="J875" s="998"/>
      <c r="K875" s="998">
        <v>0</v>
      </c>
      <c r="L875" s="998">
        <v>0</v>
      </c>
      <c r="M875" s="983"/>
      <c r="N875" s="998">
        <v>0</v>
      </c>
      <c r="O875" s="999"/>
    </row>
    <row r="876" spans="1:15">
      <c r="A876" s="994">
        <v>3</v>
      </c>
      <c r="B876" s="995" t="s">
        <v>295</v>
      </c>
      <c r="C876" s="983"/>
      <c r="D876" s="995" t="s">
        <v>257</v>
      </c>
      <c r="E876" s="983" t="s">
        <v>437</v>
      </c>
      <c r="F876" s="995"/>
      <c r="G876" s="995">
        <v>0</v>
      </c>
      <c r="H876" s="995">
        <v>0</v>
      </c>
      <c r="I876" s="983"/>
      <c r="J876" s="995"/>
      <c r="K876" s="995">
        <v>0</v>
      </c>
      <c r="L876" s="995">
        <v>0</v>
      </c>
      <c r="M876" s="983"/>
      <c r="N876" s="995">
        <v>0</v>
      </c>
      <c r="O876" s="996"/>
    </row>
    <row r="877" spans="1:15">
      <c r="A877" s="997">
        <v>4</v>
      </c>
      <c r="B877" s="998" t="s">
        <v>684</v>
      </c>
      <c r="C877" s="983"/>
      <c r="D877" s="998" t="s">
        <v>286</v>
      </c>
      <c r="E877" s="983" t="s">
        <v>437</v>
      </c>
      <c r="F877" s="998"/>
      <c r="G877" s="998">
        <v>0</v>
      </c>
      <c r="H877" s="998">
        <v>0</v>
      </c>
      <c r="I877" s="983"/>
      <c r="J877" s="998"/>
      <c r="K877" s="998">
        <v>0</v>
      </c>
      <c r="L877" s="998">
        <v>0</v>
      </c>
      <c r="M877" s="983"/>
      <c r="N877" s="998">
        <v>0</v>
      </c>
      <c r="O877" s="999"/>
    </row>
    <row r="878" spans="1:15">
      <c r="A878" s="994">
        <v>5</v>
      </c>
      <c r="B878" s="995" t="s">
        <v>685</v>
      </c>
      <c r="C878" s="983"/>
      <c r="D878" s="995" t="s">
        <v>286</v>
      </c>
      <c r="E878" s="983" t="s">
        <v>437</v>
      </c>
      <c r="F878" s="995"/>
      <c r="G878" s="995">
        <v>0</v>
      </c>
      <c r="H878" s="995">
        <v>0</v>
      </c>
      <c r="I878" s="983"/>
      <c r="J878" s="995"/>
      <c r="K878" s="995">
        <v>0</v>
      </c>
      <c r="L878" s="995">
        <v>0</v>
      </c>
      <c r="M878" s="983"/>
      <c r="N878" s="995">
        <v>0</v>
      </c>
      <c r="O878" s="996"/>
    </row>
    <row r="879" spans="1:15">
      <c r="A879" s="997">
        <v>6</v>
      </c>
      <c r="B879" s="998" t="s">
        <v>686</v>
      </c>
      <c r="C879" s="983"/>
      <c r="D879" s="998" t="s">
        <v>286</v>
      </c>
      <c r="E879" s="983" t="s">
        <v>437</v>
      </c>
      <c r="F879" s="998"/>
      <c r="G879" s="998">
        <v>0</v>
      </c>
      <c r="H879" s="998">
        <v>0</v>
      </c>
      <c r="I879" s="983"/>
      <c r="J879" s="998"/>
      <c r="K879" s="998">
        <v>0</v>
      </c>
      <c r="L879" s="998">
        <v>0</v>
      </c>
      <c r="M879" s="983"/>
      <c r="N879" s="998">
        <v>0</v>
      </c>
      <c r="O879" s="999"/>
    </row>
    <row r="880" spans="1:15">
      <c r="A880" s="1577" t="s">
        <v>676</v>
      </c>
      <c r="B880" s="1577"/>
      <c r="C880" s="983"/>
      <c r="D880" s="1000"/>
      <c r="E880" s="983" t="s">
        <v>437</v>
      </c>
      <c r="F880" s="1000">
        <v>0</v>
      </c>
      <c r="G880" s="1000">
        <v>0</v>
      </c>
      <c r="H880" s="1000">
        <v>0</v>
      </c>
      <c r="I880" s="983"/>
      <c r="J880" s="1000">
        <v>0</v>
      </c>
      <c r="K880" s="1000">
        <v>0</v>
      </c>
      <c r="L880" s="1000">
        <v>0</v>
      </c>
      <c r="M880" s="983"/>
      <c r="N880" s="1000">
        <v>0</v>
      </c>
      <c r="O880" s="1001"/>
    </row>
    <row r="881" spans="1:15">
      <c r="A881" s="994">
        <v>7</v>
      </c>
      <c r="B881" s="995" t="s">
        <v>687</v>
      </c>
      <c r="C881" s="983"/>
      <c r="D881" s="995" t="s">
        <v>257</v>
      </c>
      <c r="E881" s="983" t="s">
        <v>437</v>
      </c>
      <c r="F881" s="995"/>
      <c r="G881" s="995">
        <v>0</v>
      </c>
      <c r="H881" s="995">
        <v>0</v>
      </c>
      <c r="I881" s="983"/>
      <c r="J881" s="995"/>
      <c r="K881" s="995">
        <v>0</v>
      </c>
      <c r="L881" s="995">
        <v>0</v>
      </c>
      <c r="M881" s="983"/>
      <c r="N881" s="995">
        <v>0</v>
      </c>
      <c r="O881" s="996"/>
    </row>
    <row r="882" spans="1:15">
      <c r="A882" s="997">
        <v>8</v>
      </c>
      <c r="B882" s="998" t="s">
        <v>688</v>
      </c>
      <c r="C882" s="983"/>
      <c r="D882" s="998" t="s">
        <v>257</v>
      </c>
      <c r="E882" s="983" t="s">
        <v>437</v>
      </c>
      <c r="F882" s="998"/>
      <c r="G882" s="998">
        <v>0</v>
      </c>
      <c r="H882" s="998">
        <v>0</v>
      </c>
      <c r="I882" s="983"/>
      <c r="J882" s="998"/>
      <c r="K882" s="998">
        <v>0</v>
      </c>
      <c r="L882" s="998">
        <v>0</v>
      </c>
      <c r="M882" s="983"/>
      <c r="N882" s="998">
        <v>0</v>
      </c>
      <c r="O882" s="999"/>
    </row>
    <row r="883" spans="1:15">
      <c r="A883" s="994">
        <v>9</v>
      </c>
      <c r="B883" s="995" t="s">
        <v>689</v>
      </c>
      <c r="C883" s="983"/>
      <c r="D883" s="995" t="s">
        <v>257</v>
      </c>
      <c r="E883" s="983" t="s">
        <v>437</v>
      </c>
      <c r="F883" s="995"/>
      <c r="G883" s="995">
        <v>0</v>
      </c>
      <c r="H883" s="995">
        <v>0</v>
      </c>
      <c r="I883" s="983"/>
      <c r="J883" s="995"/>
      <c r="K883" s="995">
        <v>0</v>
      </c>
      <c r="L883" s="995">
        <v>0</v>
      </c>
      <c r="M883" s="983"/>
      <c r="N883" s="995">
        <v>0</v>
      </c>
      <c r="O883" s="996"/>
    </row>
    <row r="884" spans="1:15">
      <c r="A884" s="997">
        <v>10</v>
      </c>
      <c r="B884" s="998" t="s">
        <v>690</v>
      </c>
      <c r="C884" s="983"/>
      <c r="D884" s="998" t="s">
        <v>259</v>
      </c>
      <c r="E884" s="983" t="s">
        <v>437</v>
      </c>
      <c r="F884" s="998"/>
      <c r="G884" s="998">
        <v>0</v>
      </c>
      <c r="H884" s="998">
        <v>0</v>
      </c>
      <c r="I884" s="983"/>
      <c r="J884" s="998"/>
      <c r="K884" s="998">
        <v>0</v>
      </c>
      <c r="L884" s="998">
        <v>0</v>
      </c>
      <c r="M884" s="983"/>
      <c r="N884" s="998">
        <v>0</v>
      </c>
      <c r="O884" s="999"/>
    </row>
    <row r="885" spans="1:15">
      <c r="A885" s="994">
        <v>11</v>
      </c>
      <c r="B885" s="995" t="s">
        <v>691</v>
      </c>
      <c r="C885" s="983"/>
      <c r="D885" s="995" t="s">
        <v>259</v>
      </c>
      <c r="E885" s="983" t="s">
        <v>437</v>
      </c>
      <c r="F885" s="995"/>
      <c r="G885" s="995">
        <v>0</v>
      </c>
      <c r="H885" s="995">
        <v>0</v>
      </c>
      <c r="I885" s="983"/>
      <c r="J885" s="995"/>
      <c r="K885" s="995">
        <v>0</v>
      </c>
      <c r="L885" s="995">
        <v>0</v>
      </c>
      <c r="M885" s="983"/>
      <c r="N885" s="995">
        <v>0</v>
      </c>
      <c r="O885" s="996"/>
    </row>
    <row r="886" spans="1:15">
      <c r="A886" s="997">
        <v>12</v>
      </c>
      <c r="B886" s="998" t="s">
        <v>692</v>
      </c>
      <c r="C886" s="983"/>
      <c r="D886" s="998" t="s">
        <v>259</v>
      </c>
      <c r="E886" s="983" t="s">
        <v>437</v>
      </c>
      <c r="F886" s="998"/>
      <c r="G886" s="998">
        <v>0</v>
      </c>
      <c r="H886" s="998">
        <v>0</v>
      </c>
      <c r="I886" s="983"/>
      <c r="J886" s="998"/>
      <c r="K886" s="998">
        <v>0</v>
      </c>
      <c r="L886" s="998">
        <v>0</v>
      </c>
      <c r="M886" s="983"/>
      <c r="N886" s="998">
        <v>0</v>
      </c>
      <c r="O886" s="999"/>
    </row>
    <row r="887" spans="1:15">
      <c r="A887" s="1577" t="s">
        <v>535</v>
      </c>
      <c r="B887" s="1577"/>
      <c r="C887" s="983"/>
      <c r="D887" s="1000"/>
      <c r="E887" s="983" t="s">
        <v>437</v>
      </c>
      <c r="F887" s="1000">
        <v>0</v>
      </c>
      <c r="G887" s="1000">
        <v>0</v>
      </c>
      <c r="H887" s="1000">
        <v>0</v>
      </c>
      <c r="I887" s="983"/>
      <c r="J887" s="1000">
        <v>0</v>
      </c>
      <c r="K887" s="1000">
        <v>0</v>
      </c>
      <c r="L887" s="1000">
        <v>0</v>
      </c>
      <c r="M887" s="983"/>
      <c r="N887" s="1000">
        <v>0</v>
      </c>
      <c r="O887" s="1001"/>
    </row>
    <row r="888" spans="1:15">
      <c r="A888" s="994">
        <v>13</v>
      </c>
      <c r="B888" s="995" t="s">
        <v>693</v>
      </c>
      <c r="C888" s="983"/>
      <c r="D888" s="995"/>
      <c r="E888" s="983" t="s">
        <v>437</v>
      </c>
      <c r="F888" s="995"/>
      <c r="G888" s="995">
        <v>0</v>
      </c>
      <c r="H888" s="995">
        <v>0</v>
      </c>
      <c r="I888" s="983"/>
      <c r="J888" s="995"/>
      <c r="K888" s="995">
        <v>0</v>
      </c>
      <c r="L888" s="995">
        <v>0</v>
      </c>
      <c r="M888" s="983"/>
      <c r="N888" s="995">
        <v>0</v>
      </c>
      <c r="O888" s="996"/>
    </row>
    <row r="889" spans="1:15">
      <c r="A889" s="997">
        <v>14</v>
      </c>
      <c r="B889" s="998" t="s">
        <v>694</v>
      </c>
      <c r="C889" s="983"/>
      <c r="D889" s="998"/>
      <c r="E889" s="983" t="s">
        <v>437</v>
      </c>
      <c r="F889" s="998"/>
      <c r="G889" s="998">
        <v>0</v>
      </c>
      <c r="H889" s="998">
        <v>0</v>
      </c>
      <c r="I889" s="983"/>
      <c r="J889" s="998"/>
      <c r="K889" s="998">
        <v>0</v>
      </c>
      <c r="L889" s="998">
        <v>0</v>
      </c>
      <c r="M889" s="983"/>
      <c r="N889" s="998">
        <v>0</v>
      </c>
      <c r="O889" s="999"/>
    </row>
    <row r="890" spans="1:15">
      <c r="A890" s="994">
        <v>15</v>
      </c>
      <c r="B890" s="995" t="s">
        <v>695</v>
      </c>
      <c r="C890" s="983"/>
      <c r="D890" s="995"/>
      <c r="E890" s="983" t="s">
        <v>437</v>
      </c>
      <c r="F890" s="995"/>
      <c r="G890" s="995">
        <v>0</v>
      </c>
      <c r="H890" s="995">
        <v>0</v>
      </c>
      <c r="I890" s="983"/>
      <c r="J890" s="995"/>
      <c r="K890" s="995">
        <v>0</v>
      </c>
      <c r="L890" s="995">
        <v>0</v>
      </c>
      <c r="M890" s="983"/>
      <c r="N890" s="995">
        <v>0</v>
      </c>
      <c r="O890" s="996"/>
    </row>
    <row r="891" spans="1:15">
      <c r="A891" s="1577" t="s">
        <v>537</v>
      </c>
      <c r="B891" s="1577"/>
      <c r="C891" s="983"/>
      <c r="D891" s="1000"/>
      <c r="E891" s="983" t="s">
        <v>437</v>
      </c>
      <c r="F891" s="1000">
        <v>0</v>
      </c>
      <c r="G891" s="1000">
        <v>0</v>
      </c>
      <c r="H891" s="1000">
        <v>0</v>
      </c>
      <c r="I891" s="983"/>
      <c r="J891" s="1000">
        <v>0</v>
      </c>
      <c r="K891" s="1000">
        <v>0</v>
      </c>
      <c r="L891" s="1000">
        <v>0</v>
      </c>
      <c r="M891" s="983"/>
      <c r="N891" s="1000">
        <v>0</v>
      </c>
      <c r="O891" s="1001"/>
    </row>
    <row r="892" spans="1:15">
      <c r="A892" s="994">
        <v>16</v>
      </c>
      <c r="B892" s="995" t="s">
        <v>447</v>
      </c>
      <c r="C892" s="983"/>
      <c r="D892" s="995" t="s">
        <v>263</v>
      </c>
      <c r="E892" s="983" t="s">
        <v>437</v>
      </c>
      <c r="F892" s="995"/>
      <c r="G892" s="995">
        <v>0</v>
      </c>
      <c r="H892" s="995">
        <v>0</v>
      </c>
      <c r="I892" s="983"/>
      <c r="J892" s="995"/>
      <c r="K892" s="995">
        <v>0</v>
      </c>
      <c r="L892" s="995">
        <v>0</v>
      </c>
      <c r="M892" s="983"/>
      <c r="N892" s="995">
        <v>0</v>
      </c>
      <c r="O892" s="996"/>
    </row>
    <row r="893" spans="1:15">
      <c r="A893" s="997">
        <v>17</v>
      </c>
      <c r="B893" s="998" t="s">
        <v>448</v>
      </c>
      <c r="C893" s="983"/>
      <c r="D893" s="998" t="s">
        <v>263</v>
      </c>
      <c r="E893" s="983" t="s">
        <v>437</v>
      </c>
      <c r="F893" s="998"/>
      <c r="G893" s="998">
        <v>0</v>
      </c>
      <c r="H893" s="998">
        <v>0</v>
      </c>
      <c r="I893" s="983"/>
      <c r="J893" s="998"/>
      <c r="K893" s="998">
        <v>0</v>
      </c>
      <c r="L893" s="998">
        <v>0</v>
      </c>
      <c r="M893" s="983"/>
      <c r="N893" s="998">
        <v>0</v>
      </c>
      <c r="O893" s="999"/>
    </row>
    <row r="894" spans="1:15">
      <c r="A894" s="994">
        <v>18</v>
      </c>
      <c r="B894" s="995" t="s">
        <v>228</v>
      </c>
      <c r="C894" s="983"/>
      <c r="D894" s="995" t="s">
        <v>263</v>
      </c>
      <c r="E894" s="983" t="s">
        <v>437</v>
      </c>
      <c r="F894" s="995"/>
      <c r="G894" s="995">
        <v>0</v>
      </c>
      <c r="H894" s="995">
        <v>0</v>
      </c>
      <c r="I894" s="983"/>
      <c r="J894" s="995"/>
      <c r="K894" s="995">
        <v>0</v>
      </c>
      <c r="L894" s="995">
        <v>0</v>
      </c>
      <c r="M894" s="983"/>
      <c r="N894" s="995">
        <v>0</v>
      </c>
      <c r="O894" s="996"/>
    </row>
    <row r="895" spans="1:15">
      <c r="A895" s="1577" t="s">
        <v>446</v>
      </c>
      <c r="B895" s="1577"/>
      <c r="C895" s="983"/>
      <c r="D895" s="1000"/>
      <c r="E895" s="983" t="s">
        <v>437</v>
      </c>
      <c r="F895" s="1000">
        <v>0</v>
      </c>
      <c r="G895" s="1000">
        <v>0</v>
      </c>
      <c r="H895" s="1000">
        <v>0</v>
      </c>
      <c r="I895" s="983"/>
      <c r="J895" s="1000">
        <v>0</v>
      </c>
      <c r="K895" s="1000">
        <v>0</v>
      </c>
      <c r="L895" s="1000">
        <v>0</v>
      </c>
      <c r="M895" s="983"/>
      <c r="N895" s="1000">
        <v>0</v>
      </c>
      <c r="O895" s="1001"/>
    </row>
    <row r="896" spans="1:15">
      <c r="A896" s="997">
        <v>19</v>
      </c>
      <c r="B896" s="998" t="s">
        <v>284</v>
      </c>
      <c r="C896" s="983"/>
      <c r="D896" s="998" t="s">
        <v>257</v>
      </c>
      <c r="E896" s="983" t="s">
        <v>437</v>
      </c>
      <c r="F896" s="998"/>
      <c r="G896" s="998">
        <v>0</v>
      </c>
      <c r="H896" s="998">
        <v>0</v>
      </c>
      <c r="I896" s="983"/>
      <c r="J896" s="998"/>
      <c r="K896" s="998">
        <v>0</v>
      </c>
      <c r="L896" s="998">
        <v>0</v>
      </c>
      <c r="M896" s="983"/>
      <c r="N896" s="998">
        <v>0</v>
      </c>
      <c r="O896" s="999"/>
    </row>
    <row r="897" spans="1:15">
      <c r="A897" s="994">
        <v>20</v>
      </c>
      <c r="B897" s="995" t="s">
        <v>696</v>
      </c>
      <c r="C897" s="983"/>
      <c r="D897" s="995" t="s">
        <v>257</v>
      </c>
      <c r="E897" s="983" t="s">
        <v>437</v>
      </c>
      <c r="F897" s="995"/>
      <c r="G897" s="995">
        <v>0</v>
      </c>
      <c r="H897" s="995">
        <v>0</v>
      </c>
      <c r="I897" s="983"/>
      <c r="J897" s="995"/>
      <c r="K897" s="995">
        <v>0</v>
      </c>
      <c r="L897" s="995">
        <v>0</v>
      </c>
      <c r="M897" s="983"/>
      <c r="N897" s="995">
        <v>0</v>
      </c>
      <c r="O897" s="996"/>
    </row>
    <row r="898" spans="1:15">
      <c r="A898" s="997">
        <v>21</v>
      </c>
      <c r="B898" s="998" t="s">
        <v>285</v>
      </c>
      <c r="C898" s="983"/>
      <c r="D898" s="998" t="s">
        <v>257</v>
      </c>
      <c r="E898" s="983" t="s">
        <v>437</v>
      </c>
      <c r="F898" s="998"/>
      <c r="G898" s="998">
        <v>0</v>
      </c>
      <c r="H898" s="998">
        <v>0</v>
      </c>
      <c r="I898" s="983"/>
      <c r="J898" s="998"/>
      <c r="K898" s="998">
        <v>0</v>
      </c>
      <c r="L898" s="998">
        <v>0</v>
      </c>
      <c r="M898" s="983"/>
      <c r="N898" s="998">
        <v>0</v>
      </c>
      <c r="O898" s="999"/>
    </row>
    <row r="899" spans="1:15">
      <c r="A899" s="994">
        <v>22</v>
      </c>
      <c r="B899" s="995" t="s">
        <v>298</v>
      </c>
      <c r="C899" s="983"/>
      <c r="D899" s="995" t="s">
        <v>257</v>
      </c>
      <c r="E899" s="983" t="s">
        <v>437</v>
      </c>
      <c r="F899" s="995"/>
      <c r="G899" s="995">
        <v>0</v>
      </c>
      <c r="H899" s="995">
        <v>0</v>
      </c>
      <c r="I899" s="983"/>
      <c r="J899" s="995"/>
      <c r="K899" s="995">
        <v>0</v>
      </c>
      <c r="L899" s="995">
        <v>0</v>
      </c>
      <c r="M899" s="983"/>
      <c r="N899" s="995">
        <v>0</v>
      </c>
      <c r="O899" s="996"/>
    </row>
    <row r="900" spans="1:15">
      <c r="A900" s="997">
        <v>23</v>
      </c>
      <c r="B900" s="998" t="s">
        <v>297</v>
      </c>
      <c r="C900" s="983"/>
      <c r="D900" s="998" t="s">
        <v>257</v>
      </c>
      <c r="E900" s="983" t="s">
        <v>437</v>
      </c>
      <c r="F900" s="998"/>
      <c r="G900" s="998">
        <v>0</v>
      </c>
      <c r="H900" s="998">
        <v>0</v>
      </c>
      <c r="I900" s="983"/>
      <c r="J900" s="998"/>
      <c r="K900" s="998">
        <v>0</v>
      </c>
      <c r="L900" s="998">
        <v>0</v>
      </c>
      <c r="M900" s="983"/>
      <c r="N900" s="998">
        <v>0</v>
      </c>
      <c r="O900" s="999"/>
    </row>
    <row r="901" spans="1:15">
      <c r="A901" s="994">
        <v>24</v>
      </c>
      <c r="B901" s="995" t="s">
        <v>697</v>
      </c>
      <c r="C901" s="983"/>
      <c r="D901" s="995" t="s">
        <v>257</v>
      </c>
      <c r="E901" s="983" t="s">
        <v>437</v>
      </c>
      <c r="F901" s="995"/>
      <c r="G901" s="995">
        <v>0</v>
      </c>
      <c r="H901" s="995">
        <v>0</v>
      </c>
      <c r="I901" s="983"/>
      <c r="J901" s="995"/>
      <c r="K901" s="995">
        <v>0</v>
      </c>
      <c r="L901" s="995">
        <v>0</v>
      </c>
      <c r="M901" s="983"/>
      <c r="N901" s="995">
        <v>0</v>
      </c>
      <c r="O901" s="996"/>
    </row>
    <row r="902" spans="1:15">
      <c r="A902" s="997">
        <v>25</v>
      </c>
      <c r="B902" s="998" t="s">
        <v>291</v>
      </c>
      <c r="C902" s="983"/>
      <c r="D902" s="998" t="s">
        <v>257</v>
      </c>
      <c r="E902" s="983" t="s">
        <v>437</v>
      </c>
      <c r="F902" s="998"/>
      <c r="G902" s="998">
        <v>0</v>
      </c>
      <c r="H902" s="998">
        <v>0</v>
      </c>
      <c r="I902" s="983"/>
      <c r="J902" s="998"/>
      <c r="K902" s="998">
        <v>0</v>
      </c>
      <c r="L902" s="998">
        <v>0</v>
      </c>
      <c r="M902" s="983"/>
      <c r="N902" s="998">
        <v>0</v>
      </c>
      <c r="O902" s="999"/>
    </row>
    <row r="903" spans="1:15">
      <c r="A903" s="994">
        <v>26</v>
      </c>
      <c r="B903" s="995" t="s">
        <v>698</v>
      </c>
      <c r="C903" s="983"/>
      <c r="D903" s="995" t="s">
        <v>257</v>
      </c>
      <c r="E903" s="983" t="s">
        <v>437</v>
      </c>
      <c r="F903" s="995"/>
      <c r="G903" s="995">
        <v>0</v>
      </c>
      <c r="H903" s="995">
        <v>0</v>
      </c>
      <c r="I903" s="983"/>
      <c r="J903" s="995"/>
      <c r="K903" s="995">
        <v>0</v>
      </c>
      <c r="L903" s="995">
        <v>0</v>
      </c>
      <c r="M903" s="983"/>
      <c r="N903" s="995">
        <v>0</v>
      </c>
      <c r="O903" s="996"/>
    </row>
    <row r="904" spans="1:15">
      <c r="A904" s="997">
        <v>27</v>
      </c>
      <c r="B904" s="998" t="s">
        <v>287</v>
      </c>
      <c r="C904" s="983"/>
      <c r="D904" s="998" t="s">
        <v>286</v>
      </c>
      <c r="E904" s="983" t="s">
        <v>437</v>
      </c>
      <c r="F904" s="998"/>
      <c r="G904" s="998">
        <v>0</v>
      </c>
      <c r="H904" s="998">
        <v>0</v>
      </c>
      <c r="I904" s="983"/>
      <c r="J904" s="998"/>
      <c r="K904" s="998">
        <v>0</v>
      </c>
      <c r="L904" s="998">
        <v>0</v>
      </c>
      <c r="M904" s="983"/>
      <c r="N904" s="998">
        <v>0</v>
      </c>
      <c r="O904" s="999"/>
    </row>
    <row r="905" spans="1:15">
      <c r="A905" s="994">
        <v>28</v>
      </c>
      <c r="B905" s="995" t="s">
        <v>699</v>
      </c>
      <c r="C905" s="983"/>
      <c r="D905" s="995" t="s">
        <v>257</v>
      </c>
      <c r="E905" s="983" t="s">
        <v>437</v>
      </c>
      <c r="F905" s="995"/>
      <c r="G905" s="995">
        <v>0</v>
      </c>
      <c r="H905" s="995">
        <v>0</v>
      </c>
      <c r="I905" s="983"/>
      <c r="J905" s="995"/>
      <c r="K905" s="995">
        <v>0</v>
      </c>
      <c r="L905" s="995">
        <v>0</v>
      </c>
      <c r="M905" s="983"/>
      <c r="N905" s="995">
        <v>0</v>
      </c>
      <c r="O905" s="996"/>
    </row>
    <row r="906" spans="1:15">
      <c r="A906" s="997">
        <v>29</v>
      </c>
      <c r="B906" s="998" t="s">
        <v>700</v>
      </c>
      <c r="C906" s="983"/>
      <c r="D906" s="998" t="s">
        <v>11</v>
      </c>
      <c r="E906" s="983" t="s">
        <v>437</v>
      </c>
      <c r="F906" s="998"/>
      <c r="G906" s="998">
        <v>0</v>
      </c>
      <c r="H906" s="998">
        <v>0</v>
      </c>
      <c r="I906" s="983"/>
      <c r="J906" s="998"/>
      <c r="K906" s="998">
        <v>0</v>
      </c>
      <c r="L906" s="998">
        <v>0</v>
      </c>
      <c r="M906" s="983"/>
      <c r="N906" s="998">
        <v>0</v>
      </c>
      <c r="O906" s="999"/>
    </row>
    <row r="907" spans="1:15">
      <c r="A907" s="1577" t="s">
        <v>677</v>
      </c>
      <c r="B907" s="1577"/>
      <c r="C907" s="983"/>
      <c r="D907" s="1000"/>
      <c r="E907" s="983" t="s">
        <v>437</v>
      </c>
      <c r="F907" s="1000">
        <v>478046079</v>
      </c>
      <c r="G907" s="1000">
        <v>-18000000</v>
      </c>
      <c r="H907" s="1000">
        <v>460046079</v>
      </c>
      <c r="I907" s="983"/>
      <c r="J907" s="1000">
        <v>472253845</v>
      </c>
      <c r="K907" s="1000">
        <v>0</v>
      </c>
      <c r="L907" s="1000">
        <v>472253845</v>
      </c>
      <c r="M907" s="983"/>
      <c r="N907" s="1000">
        <v>-12207766</v>
      </c>
      <c r="O907" s="1001"/>
    </row>
    <row r="908" spans="1:15">
      <c r="A908" s="994">
        <v>30</v>
      </c>
      <c r="B908" s="995" t="s">
        <v>223</v>
      </c>
      <c r="C908" s="983"/>
      <c r="D908" s="995" t="s">
        <v>269</v>
      </c>
      <c r="E908" s="983" t="s">
        <v>437</v>
      </c>
      <c r="F908" s="995"/>
      <c r="G908" s="995">
        <v>0</v>
      </c>
      <c r="H908" s="995">
        <v>0</v>
      </c>
      <c r="I908" s="983"/>
      <c r="J908" s="995"/>
      <c r="K908" s="995">
        <v>0</v>
      </c>
      <c r="L908" s="995">
        <v>0</v>
      </c>
      <c r="M908" s="983"/>
      <c r="N908" s="995">
        <v>0</v>
      </c>
      <c r="O908" s="996"/>
    </row>
    <row r="909" spans="1:15">
      <c r="A909" s="997">
        <v>31</v>
      </c>
      <c r="B909" s="998" t="s">
        <v>235</v>
      </c>
      <c r="C909" s="983"/>
      <c r="D909" s="998" t="s">
        <v>269</v>
      </c>
      <c r="E909" s="983" t="s">
        <v>437</v>
      </c>
      <c r="F909" s="998"/>
      <c r="G909" s="998">
        <v>0</v>
      </c>
      <c r="H909" s="998">
        <v>0</v>
      </c>
      <c r="I909" s="983"/>
      <c r="J909" s="998"/>
      <c r="K909" s="998">
        <v>0</v>
      </c>
      <c r="L909" s="998">
        <v>0</v>
      </c>
      <c r="M909" s="983"/>
      <c r="N909" s="998">
        <v>0</v>
      </c>
      <c r="O909" s="999"/>
    </row>
    <row r="910" spans="1:15">
      <c r="A910" s="994">
        <v>32</v>
      </c>
      <c r="B910" s="995" t="s">
        <v>232</v>
      </c>
      <c r="C910" s="983"/>
      <c r="D910" s="995" t="s">
        <v>269</v>
      </c>
      <c r="E910" s="983" t="s">
        <v>437</v>
      </c>
      <c r="F910" s="995">
        <v>0</v>
      </c>
      <c r="G910" s="995">
        <v>0</v>
      </c>
      <c r="H910" s="995">
        <v>0</v>
      </c>
      <c r="I910" s="983"/>
      <c r="J910" s="995"/>
      <c r="K910" s="995">
        <v>0</v>
      </c>
      <c r="L910" s="995">
        <v>0</v>
      </c>
      <c r="M910" s="983"/>
      <c r="N910" s="995">
        <v>0</v>
      </c>
      <c r="O910" s="996"/>
    </row>
    <row r="911" spans="1:15">
      <c r="A911" s="997">
        <v>33</v>
      </c>
      <c r="B911" s="998" t="s">
        <v>237</v>
      </c>
      <c r="C911" s="983"/>
      <c r="D911" s="998" t="s">
        <v>269</v>
      </c>
      <c r="E911" s="983" t="s">
        <v>437</v>
      </c>
      <c r="F911" s="998">
        <v>54000000</v>
      </c>
      <c r="G911" s="998">
        <v>-18000000</v>
      </c>
      <c r="H911" s="998">
        <v>36000000</v>
      </c>
      <c r="I911" s="983"/>
      <c r="J911" s="998">
        <v>36000000</v>
      </c>
      <c r="K911" s="998">
        <v>0</v>
      </c>
      <c r="L911" s="998">
        <v>36000000</v>
      </c>
      <c r="M911" s="983"/>
      <c r="N911" s="998">
        <v>0</v>
      </c>
      <c r="O911" s="999"/>
    </row>
    <row r="912" spans="1:15">
      <c r="A912" s="994">
        <v>34</v>
      </c>
      <c r="B912" s="995" t="s">
        <v>234</v>
      </c>
      <c r="C912" s="983"/>
      <c r="D912" s="995" t="s">
        <v>269</v>
      </c>
      <c r="E912" s="983" t="s">
        <v>437</v>
      </c>
      <c r="F912" s="995">
        <v>47717919</v>
      </c>
      <c r="G912" s="995">
        <v>0</v>
      </c>
      <c r="H912" s="995">
        <v>47717919</v>
      </c>
      <c r="I912" s="983"/>
      <c r="J912" s="995">
        <v>59925715</v>
      </c>
      <c r="K912" s="995">
        <v>0</v>
      </c>
      <c r="L912" s="995">
        <v>59925715</v>
      </c>
      <c r="M912" s="983"/>
      <c r="N912" s="995">
        <v>-12207796</v>
      </c>
      <c r="O912" s="996" t="s">
        <v>4251</v>
      </c>
    </row>
    <row r="913" spans="1:15">
      <c r="A913" s="997">
        <v>35</v>
      </c>
      <c r="B913" s="998" t="s">
        <v>224</v>
      </c>
      <c r="C913" s="983"/>
      <c r="D913" s="998" t="s">
        <v>269</v>
      </c>
      <c r="E913" s="983" t="s">
        <v>437</v>
      </c>
      <c r="F913" s="998"/>
      <c r="G913" s="998">
        <v>0</v>
      </c>
      <c r="H913" s="998">
        <v>0</v>
      </c>
      <c r="I913" s="983"/>
      <c r="J913" s="998"/>
      <c r="K913" s="998">
        <v>0</v>
      </c>
      <c r="L913" s="998">
        <v>0</v>
      </c>
      <c r="M913" s="983"/>
      <c r="N913" s="998">
        <v>0</v>
      </c>
      <c r="O913" s="999"/>
    </row>
    <row r="914" spans="1:15">
      <c r="A914" s="994">
        <v>36</v>
      </c>
      <c r="B914" s="995" t="s">
        <v>227</v>
      </c>
      <c r="C914" s="983"/>
      <c r="D914" s="995" t="s">
        <v>269</v>
      </c>
      <c r="E914" s="983" t="s">
        <v>437</v>
      </c>
      <c r="F914" s="995"/>
      <c r="G914" s="995">
        <v>0</v>
      </c>
      <c r="H914" s="995">
        <v>0</v>
      </c>
      <c r="I914" s="983"/>
      <c r="J914" s="995"/>
      <c r="K914" s="995">
        <v>0</v>
      </c>
      <c r="L914" s="995">
        <v>0</v>
      </c>
      <c r="M914" s="983"/>
      <c r="N914" s="995">
        <v>0</v>
      </c>
      <c r="O914" s="996"/>
    </row>
    <row r="915" spans="1:15">
      <c r="A915" s="997">
        <v>37</v>
      </c>
      <c r="B915" s="998" t="s">
        <v>226</v>
      </c>
      <c r="C915" s="983"/>
      <c r="D915" s="998" t="s">
        <v>254</v>
      </c>
      <c r="E915" s="983" t="s">
        <v>437</v>
      </c>
      <c r="F915" s="998"/>
      <c r="G915" s="998">
        <v>0</v>
      </c>
      <c r="H915" s="998">
        <v>0</v>
      </c>
      <c r="I915" s="983"/>
      <c r="J915" s="998"/>
      <c r="K915" s="998">
        <v>0</v>
      </c>
      <c r="L915" s="998">
        <v>0</v>
      </c>
      <c r="M915" s="983"/>
      <c r="N915" s="998">
        <v>0</v>
      </c>
      <c r="O915" s="999"/>
    </row>
    <row r="916" spans="1:15">
      <c r="A916" s="994">
        <v>38</v>
      </c>
      <c r="B916" s="995" t="s">
        <v>236</v>
      </c>
      <c r="C916" s="983"/>
      <c r="D916" s="995" t="s">
        <v>254</v>
      </c>
      <c r="E916" s="983" t="s">
        <v>437</v>
      </c>
      <c r="F916" s="995"/>
      <c r="G916" s="995">
        <v>0</v>
      </c>
      <c r="H916" s="995">
        <v>0</v>
      </c>
      <c r="I916" s="983"/>
      <c r="J916" s="995"/>
      <c r="K916" s="995">
        <v>0</v>
      </c>
      <c r="L916" s="995">
        <v>0</v>
      </c>
      <c r="M916" s="983"/>
      <c r="N916" s="995">
        <v>0</v>
      </c>
      <c r="O916" s="996"/>
    </row>
    <row r="917" spans="1:15">
      <c r="A917" s="997">
        <v>39</v>
      </c>
      <c r="B917" s="998" t="s">
        <v>230</v>
      </c>
      <c r="C917" s="983"/>
      <c r="D917" s="998" t="s">
        <v>254</v>
      </c>
      <c r="E917" s="983" t="s">
        <v>437</v>
      </c>
      <c r="F917" s="998"/>
      <c r="G917" s="998">
        <v>0</v>
      </c>
      <c r="H917" s="998">
        <v>0</v>
      </c>
      <c r="I917" s="983"/>
      <c r="J917" s="998"/>
      <c r="K917" s="998">
        <v>0</v>
      </c>
      <c r="L917" s="998">
        <v>0</v>
      </c>
      <c r="M917" s="983"/>
      <c r="N917" s="998">
        <v>0</v>
      </c>
      <c r="O917" s="999"/>
    </row>
    <row r="918" spans="1:15">
      <c r="A918" s="994">
        <v>40</v>
      </c>
      <c r="B918" s="995" t="s">
        <v>225</v>
      </c>
      <c r="C918" s="983"/>
      <c r="D918" s="995" t="s">
        <v>254</v>
      </c>
      <c r="E918" s="983" t="s">
        <v>437</v>
      </c>
      <c r="F918" s="995"/>
      <c r="G918" s="995">
        <v>0</v>
      </c>
      <c r="H918" s="995">
        <v>0</v>
      </c>
      <c r="I918" s="983"/>
      <c r="J918" s="995"/>
      <c r="K918" s="995">
        <v>0</v>
      </c>
      <c r="L918" s="995">
        <v>0</v>
      </c>
      <c r="M918" s="983"/>
      <c r="N918" s="995">
        <v>0</v>
      </c>
      <c r="O918" s="996"/>
    </row>
    <row r="919" spans="1:15">
      <c r="A919" s="997">
        <v>41</v>
      </c>
      <c r="B919" s="998" t="s">
        <v>701</v>
      </c>
      <c r="C919" s="983"/>
      <c r="D919" s="998" t="s">
        <v>263</v>
      </c>
      <c r="E919" s="983" t="s">
        <v>437</v>
      </c>
      <c r="F919" s="998"/>
      <c r="G919" s="998">
        <v>0</v>
      </c>
      <c r="H919" s="998">
        <v>0</v>
      </c>
      <c r="I919" s="983"/>
      <c r="J919" s="998"/>
      <c r="K919" s="998">
        <v>0</v>
      </c>
      <c r="L919" s="998">
        <v>0</v>
      </c>
      <c r="M919" s="983"/>
      <c r="N919" s="998">
        <v>0</v>
      </c>
      <c r="O919" s="999"/>
    </row>
    <row r="920" spans="1:15">
      <c r="A920" s="994">
        <v>42</v>
      </c>
      <c r="B920" s="995" t="s">
        <v>233</v>
      </c>
      <c r="C920" s="983"/>
      <c r="D920" s="995" t="s">
        <v>269</v>
      </c>
      <c r="E920" s="983" t="s">
        <v>437</v>
      </c>
      <c r="F920" s="995"/>
      <c r="G920" s="995">
        <v>0</v>
      </c>
      <c r="H920" s="995">
        <v>0</v>
      </c>
      <c r="I920" s="983"/>
      <c r="J920" s="995"/>
      <c r="K920" s="995">
        <v>0</v>
      </c>
      <c r="L920" s="995">
        <v>0</v>
      </c>
      <c r="M920" s="983"/>
      <c r="N920" s="995">
        <v>0</v>
      </c>
      <c r="O920" s="996"/>
    </row>
    <row r="921" spans="1:15">
      <c r="A921" s="997">
        <v>43</v>
      </c>
      <c r="B921" s="998" t="s">
        <v>231</v>
      </c>
      <c r="C921" s="983"/>
      <c r="D921" s="998" t="s">
        <v>269</v>
      </c>
      <c r="E921" s="983" t="s">
        <v>437</v>
      </c>
      <c r="F921" s="998"/>
      <c r="G921" s="998">
        <v>0</v>
      </c>
      <c r="H921" s="998">
        <v>0</v>
      </c>
      <c r="I921" s="983"/>
      <c r="J921" s="998"/>
      <c r="K921" s="998">
        <v>0</v>
      </c>
      <c r="L921" s="998">
        <v>0</v>
      </c>
      <c r="M921" s="983"/>
      <c r="N921" s="998">
        <v>0</v>
      </c>
      <c r="O921" s="999"/>
    </row>
    <row r="922" spans="1:15">
      <c r="A922" s="994">
        <v>44</v>
      </c>
      <c r="B922" s="995" t="s">
        <v>702</v>
      </c>
      <c r="C922" s="983"/>
      <c r="D922" s="995" t="s">
        <v>269</v>
      </c>
      <c r="E922" s="983" t="s">
        <v>437</v>
      </c>
      <c r="F922" s="995"/>
      <c r="G922" s="995">
        <v>0</v>
      </c>
      <c r="H922" s="995">
        <v>0</v>
      </c>
      <c r="I922" s="983"/>
      <c r="J922" s="995"/>
      <c r="K922" s="995">
        <v>0</v>
      </c>
      <c r="L922" s="995">
        <v>0</v>
      </c>
      <c r="M922" s="983"/>
      <c r="N922" s="995">
        <v>0</v>
      </c>
      <c r="O922" s="996"/>
    </row>
    <row r="923" spans="1:15">
      <c r="A923" s="997">
        <v>45</v>
      </c>
      <c r="B923" s="998" t="s">
        <v>229</v>
      </c>
      <c r="C923" s="983"/>
      <c r="D923" s="998" t="s">
        <v>269</v>
      </c>
      <c r="E923" s="983" t="s">
        <v>437</v>
      </c>
      <c r="F923" s="998"/>
      <c r="G923" s="998">
        <v>0</v>
      </c>
      <c r="H923" s="998">
        <v>0</v>
      </c>
      <c r="I923" s="983"/>
      <c r="J923" s="998"/>
      <c r="K923" s="998">
        <v>0</v>
      </c>
      <c r="L923" s="998">
        <v>0</v>
      </c>
      <c r="M923" s="983"/>
      <c r="N923" s="998">
        <v>0</v>
      </c>
      <c r="O923" s="999"/>
    </row>
    <row r="924" spans="1:15">
      <c r="A924" s="994">
        <v>46</v>
      </c>
      <c r="B924" s="995" t="s">
        <v>703</v>
      </c>
      <c r="C924" s="983"/>
      <c r="D924" s="995" t="s">
        <v>253</v>
      </c>
      <c r="E924" s="983" t="s">
        <v>437</v>
      </c>
      <c r="F924" s="995"/>
      <c r="G924" s="995">
        <v>0</v>
      </c>
      <c r="H924" s="995">
        <v>0</v>
      </c>
      <c r="I924" s="983"/>
      <c r="J924" s="995"/>
      <c r="K924" s="995">
        <v>0</v>
      </c>
      <c r="L924" s="995">
        <v>0</v>
      </c>
      <c r="M924" s="983"/>
      <c r="N924" s="995">
        <v>0</v>
      </c>
      <c r="O924" s="996"/>
    </row>
    <row r="925" spans="1:15">
      <c r="A925" s="997">
        <v>47</v>
      </c>
      <c r="B925" s="998" t="s">
        <v>282</v>
      </c>
      <c r="C925" s="983"/>
      <c r="D925" s="998" t="s">
        <v>274</v>
      </c>
      <c r="E925" s="983" t="s">
        <v>437</v>
      </c>
      <c r="F925" s="998"/>
      <c r="G925" s="998">
        <v>0</v>
      </c>
      <c r="H925" s="998">
        <v>0</v>
      </c>
      <c r="I925" s="983"/>
      <c r="J925" s="998"/>
      <c r="K925" s="998">
        <v>0</v>
      </c>
      <c r="L925" s="998">
        <v>0</v>
      </c>
      <c r="M925" s="983"/>
      <c r="N925" s="998">
        <v>0</v>
      </c>
      <c r="O925" s="999"/>
    </row>
    <row r="926" spans="1:15">
      <c r="A926" s="994">
        <v>48</v>
      </c>
      <c r="B926" s="995" t="s">
        <v>299</v>
      </c>
      <c r="C926" s="983"/>
      <c r="D926" s="995" t="s">
        <v>275</v>
      </c>
      <c r="E926" s="983" t="s">
        <v>437</v>
      </c>
      <c r="F926" s="995">
        <v>376328160</v>
      </c>
      <c r="G926" s="995">
        <v>0</v>
      </c>
      <c r="H926" s="995">
        <v>376328160</v>
      </c>
      <c r="I926" s="983"/>
      <c r="J926" s="995">
        <v>376328130</v>
      </c>
      <c r="K926" s="995">
        <v>0</v>
      </c>
      <c r="L926" s="995">
        <v>376328130</v>
      </c>
      <c r="M926" s="983"/>
      <c r="N926" s="995">
        <v>30</v>
      </c>
      <c r="O926" s="996" t="s">
        <v>4251</v>
      </c>
    </row>
    <row r="927" spans="1:15">
      <c r="A927" s="997">
        <v>49</v>
      </c>
      <c r="B927" s="998" t="s">
        <v>704</v>
      </c>
      <c r="C927" s="983"/>
      <c r="D927" s="998" t="s">
        <v>276</v>
      </c>
      <c r="E927" s="983" t="s">
        <v>437</v>
      </c>
      <c r="F927" s="998"/>
      <c r="G927" s="998">
        <v>0</v>
      </c>
      <c r="H927" s="998">
        <v>0</v>
      </c>
      <c r="I927" s="983"/>
      <c r="J927" s="998"/>
      <c r="K927" s="998">
        <v>0</v>
      </c>
      <c r="L927" s="998">
        <v>0</v>
      </c>
      <c r="M927" s="983"/>
      <c r="N927" s="998">
        <v>0</v>
      </c>
      <c r="O927" s="999"/>
    </row>
    <row r="928" spans="1:15">
      <c r="A928" s="994">
        <v>50</v>
      </c>
      <c r="B928" s="995" t="s">
        <v>705</v>
      </c>
      <c r="C928" s="983"/>
      <c r="D928" s="995" t="s">
        <v>678</v>
      </c>
      <c r="E928" s="983" t="s">
        <v>437</v>
      </c>
      <c r="F928" s="995">
        <v>11132564588</v>
      </c>
      <c r="G928" s="995">
        <v>0</v>
      </c>
      <c r="H928" s="995">
        <v>11132564588</v>
      </c>
      <c r="I928" s="983"/>
      <c r="J928" s="995"/>
      <c r="K928" s="995">
        <v>0</v>
      </c>
      <c r="L928" s="995">
        <v>0</v>
      </c>
      <c r="M928" s="983"/>
      <c r="N928" s="995">
        <v>11132564588</v>
      </c>
      <c r="O928" s="996"/>
    </row>
    <row r="929" spans="1:15" ht="12" thickBot="1">
      <c r="A929" s="989"/>
      <c r="B929" s="989" t="s">
        <v>679</v>
      </c>
      <c r="C929" s="983"/>
      <c r="D929" s="1002"/>
      <c r="E929" s="983" t="s">
        <v>437</v>
      </c>
      <c r="F929" s="1002">
        <v>478046079</v>
      </c>
      <c r="G929" s="1002">
        <v>-18000000</v>
      </c>
      <c r="H929" s="1002">
        <v>460046079</v>
      </c>
      <c r="I929" s="983"/>
      <c r="J929" s="1002">
        <v>472253845</v>
      </c>
      <c r="K929" s="1002">
        <v>0</v>
      </c>
      <c r="L929" s="1002">
        <v>472253845</v>
      </c>
      <c r="M929" s="983"/>
      <c r="N929" s="1002">
        <v>-12207766</v>
      </c>
      <c r="O929" s="989"/>
    </row>
    <row r="930" spans="1:15" ht="12" thickTop="1">
      <c r="A930" s="1577" t="s">
        <v>300</v>
      </c>
      <c r="B930" s="1577"/>
      <c r="C930" s="983"/>
      <c r="D930" s="1000"/>
      <c r="E930" s="983" t="s">
        <v>437</v>
      </c>
      <c r="F930" s="1000">
        <v>0</v>
      </c>
      <c r="G930" s="1000">
        <v>0</v>
      </c>
      <c r="H930" s="1000">
        <v>0</v>
      </c>
      <c r="I930" s="983"/>
      <c r="J930" s="1000">
        <v>0</v>
      </c>
      <c r="K930" s="1000">
        <v>0</v>
      </c>
      <c r="L930" s="1000">
        <v>0</v>
      </c>
      <c r="M930" s="983"/>
      <c r="N930" s="1000">
        <v>0</v>
      </c>
      <c r="O930" s="1001"/>
    </row>
    <row r="931" spans="1:15">
      <c r="A931" s="994">
        <v>51</v>
      </c>
      <c r="B931" s="995" t="s">
        <v>725</v>
      </c>
      <c r="C931" s="983"/>
      <c r="D931" s="995" t="s">
        <v>31</v>
      </c>
      <c r="E931" s="983" t="s">
        <v>437</v>
      </c>
      <c r="F931" s="995"/>
      <c r="G931" s="995">
        <v>0</v>
      </c>
      <c r="H931" s="995">
        <v>0</v>
      </c>
      <c r="I931" s="983"/>
      <c r="J931" s="995"/>
      <c r="K931" s="995">
        <v>0</v>
      </c>
      <c r="L931" s="995">
        <v>0</v>
      </c>
      <c r="M931" s="983"/>
      <c r="N931" s="995">
        <v>0</v>
      </c>
      <c r="O931" s="996"/>
    </row>
    <row r="932" spans="1:15">
      <c r="A932" s="997">
        <v>52</v>
      </c>
      <c r="B932" s="998" t="s">
        <v>726</v>
      </c>
      <c r="C932" s="983"/>
      <c r="D932" s="998" t="s">
        <v>31</v>
      </c>
      <c r="E932" s="983" t="s">
        <v>437</v>
      </c>
      <c r="F932" s="998"/>
      <c r="G932" s="998">
        <v>0</v>
      </c>
      <c r="H932" s="998">
        <v>0</v>
      </c>
      <c r="I932" s="983"/>
      <c r="J932" s="998"/>
      <c r="K932" s="998">
        <v>0</v>
      </c>
      <c r="L932" s="998">
        <v>0</v>
      </c>
      <c r="M932" s="983"/>
      <c r="N932" s="998">
        <v>0</v>
      </c>
      <c r="O932" s="999"/>
    </row>
    <row r="933" spans="1:15">
      <c r="A933" s="994">
        <v>53</v>
      </c>
      <c r="B933" s="995" t="s">
        <v>727</v>
      </c>
      <c r="C933" s="983"/>
      <c r="D933" s="995" t="s">
        <v>31</v>
      </c>
      <c r="E933" s="983" t="s">
        <v>437</v>
      </c>
      <c r="F933" s="995"/>
      <c r="G933" s="995">
        <v>0</v>
      </c>
      <c r="H933" s="995">
        <v>0</v>
      </c>
      <c r="I933" s="983"/>
      <c r="J933" s="995"/>
      <c r="K933" s="995">
        <v>0</v>
      </c>
      <c r="L933" s="995">
        <v>0</v>
      </c>
      <c r="M933" s="983"/>
      <c r="N933" s="995">
        <v>0</v>
      </c>
      <c r="O933" s="996"/>
    </row>
    <row r="934" spans="1:15">
      <c r="A934" s="997">
        <v>54</v>
      </c>
      <c r="B934" s="998" t="s">
        <v>513</v>
      </c>
      <c r="C934" s="983"/>
      <c r="D934" s="998" t="s">
        <v>31</v>
      </c>
      <c r="E934" s="983" t="s">
        <v>437</v>
      </c>
      <c r="F934" s="998"/>
      <c r="G934" s="998">
        <v>0</v>
      </c>
      <c r="H934" s="998">
        <v>0</v>
      </c>
      <c r="I934" s="983"/>
      <c r="J934" s="998"/>
      <c r="K934" s="998">
        <v>0</v>
      </c>
      <c r="L934" s="998">
        <v>0</v>
      </c>
      <c r="M934" s="983"/>
      <c r="N934" s="998">
        <v>0</v>
      </c>
      <c r="O934" s="999"/>
    </row>
    <row r="935" spans="1:15">
      <c r="A935" s="1577" t="s">
        <v>301</v>
      </c>
      <c r="B935" s="1577"/>
      <c r="C935" s="983"/>
      <c r="D935" s="1000"/>
      <c r="E935" s="983" t="s">
        <v>437</v>
      </c>
      <c r="F935" s="1000">
        <v>0</v>
      </c>
      <c r="G935" s="1000">
        <v>0</v>
      </c>
      <c r="H935" s="1000">
        <v>0</v>
      </c>
      <c r="I935" s="983"/>
      <c r="J935" s="1000">
        <v>0</v>
      </c>
      <c r="K935" s="1000">
        <v>0</v>
      </c>
      <c r="L935" s="1000">
        <v>0</v>
      </c>
      <c r="M935" s="983"/>
      <c r="N935" s="1000">
        <v>0</v>
      </c>
      <c r="O935" s="1001"/>
    </row>
    <row r="936" spans="1:15">
      <c r="A936" s="994">
        <v>55</v>
      </c>
      <c r="B936" s="995" t="s">
        <v>956</v>
      </c>
      <c r="C936" s="983"/>
      <c r="D936" s="995" t="s">
        <v>953</v>
      </c>
      <c r="E936" s="983" t="s">
        <v>437</v>
      </c>
      <c r="F936" s="995"/>
      <c r="G936" s="995">
        <v>0</v>
      </c>
      <c r="H936" s="995">
        <v>0</v>
      </c>
      <c r="I936" s="983"/>
      <c r="J936" s="995"/>
      <c r="K936" s="995">
        <v>0</v>
      </c>
      <c r="L936" s="995">
        <v>0</v>
      </c>
      <c r="M936" s="983"/>
      <c r="N936" s="995">
        <v>0</v>
      </c>
      <c r="O936" s="996"/>
    </row>
    <row r="937" spans="1:15">
      <c r="A937" s="997">
        <v>56</v>
      </c>
      <c r="B937" s="998" t="s">
        <v>957</v>
      </c>
      <c r="C937" s="983"/>
      <c r="D937" s="998" t="s">
        <v>958</v>
      </c>
      <c r="E937" s="983" t="s">
        <v>437</v>
      </c>
      <c r="F937" s="998"/>
      <c r="G937" s="998">
        <v>0</v>
      </c>
      <c r="H937" s="998">
        <v>0</v>
      </c>
      <c r="I937" s="983"/>
      <c r="J937" s="998"/>
      <c r="K937" s="998">
        <v>0</v>
      </c>
      <c r="L937" s="998">
        <v>0</v>
      </c>
      <c r="M937" s="983"/>
      <c r="N937" s="998">
        <v>0</v>
      </c>
      <c r="O937" s="999"/>
    </row>
    <row r="938" spans="1:15">
      <c r="A938" s="994">
        <v>57</v>
      </c>
      <c r="B938" s="995" t="s">
        <v>959</v>
      </c>
      <c r="C938" s="983"/>
      <c r="D938" s="995" t="s">
        <v>953</v>
      </c>
      <c r="E938" s="983" t="s">
        <v>437</v>
      </c>
      <c r="F938" s="995"/>
      <c r="G938" s="995">
        <v>0</v>
      </c>
      <c r="H938" s="995">
        <v>0</v>
      </c>
      <c r="I938" s="983"/>
      <c r="J938" s="995"/>
      <c r="K938" s="995">
        <v>0</v>
      </c>
      <c r="L938" s="995">
        <v>0</v>
      </c>
      <c r="M938" s="983"/>
      <c r="N938" s="995">
        <v>0</v>
      </c>
      <c r="O938" s="996"/>
    </row>
    <row r="939" spans="1:15">
      <c r="A939" s="997">
        <v>58</v>
      </c>
      <c r="B939" s="998" t="s">
        <v>960</v>
      </c>
      <c r="C939" s="983"/>
      <c r="D939" s="998" t="s">
        <v>953</v>
      </c>
      <c r="E939" s="983" t="s">
        <v>437</v>
      </c>
      <c r="F939" s="998"/>
      <c r="G939" s="998">
        <v>0</v>
      </c>
      <c r="H939" s="998">
        <v>0</v>
      </c>
      <c r="I939" s="983"/>
      <c r="J939" s="998"/>
      <c r="K939" s="998">
        <v>0</v>
      </c>
      <c r="L939" s="998">
        <v>0</v>
      </c>
      <c r="M939" s="983"/>
      <c r="N939" s="998">
        <v>0</v>
      </c>
      <c r="O939" s="999"/>
    </row>
    <row r="940" spans="1:15">
      <c r="A940" s="994">
        <v>59</v>
      </c>
      <c r="B940" s="995" t="s">
        <v>961</v>
      </c>
      <c r="C940" s="983"/>
      <c r="D940" s="995" t="s">
        <v>953</v>
      </c>
      <c r="E940" s="983"/>
      <c r="F940" s="995"/>
      <c r="G940" s="995">
        <v>0</v>
      </c>
      <c r="H940" s="995">
        <v>0</v>
      </c>
      <c r="I940" s="983"/>
      <c r="J940" s="995"/>
      <c r="K940" s="995">
        <v>0</v>
      </c>
      <c r="L940" s="995">
        <v>0</v>
      </c>
      <c r="M940" s="983"/>
      <c r="N940" s="995">
        <v>0</v>
      </c>
      <c r="O940" s="996"/>
    </row>
    <row r="941" spans="1:15">
      <c r="A941" s="997">
        <v>60</v>
      </c>
      <c r="B941" s="998" t="s">
        <v>962</v>
      </c>
      <c r="C941" s="983"/>
      <c r="D941" s="998" t="s">
        <v>953</v>
      </c>
      <c r="E941" s="983"/>
      <c r="F941" s="998"/>
      <c r="G941" s="998">
        <v>0</v>
      </c>
      <c r="H941" s="998">
        <v>0</v>
      </c>
      <c r="I941" s="983"/>
      <c r="J941" s="998"/>
      <c r="K941" s="998">
        <v>0</v>
      </c>
      <c r="L941" s="998">
        <v>0</v>
      </c>
      <c r="M941" s="983"/>
      <c r="N941" s="998">
        <v>0</v>
      </c>
      <c r="O941" s="999"/>
    </row>
    <row r="942" spans="1:15">
      <c r="A942" s="994">
        <v>61</v>
      </c>
      <c r="B942" s="995" t="s">
        <v>963</v>
      </c>
      <c r="C942" s="983"/>
      <c r="D942" s="995" t="s">
        <v>953</v>
      </c>
      <c r="E942" s="983"/>
      <c r="F942" s="995"/>
      <c r="G942" s="995">
        <v>0</v>
      </c>
      <c r="H942" s="995">
        <v>0</v>
      </c>
      <c r="I942" s="983"/>
      <c r="J942" s="995"/>
      <c r="K942" s="995">
        <v>0</v>
      </c>
      <c r="L942" s="995">
        <v>0</v>
      </c>
      <c r="M942" s="983"/>
      <c r="N942" s="995">
        <v>0</v>
      </c>
      <c r="O942" s="996"/>
    </row>
    <row r="943" spans="1:15">
      <c r="A943" s="997">
        <v>62</v>
      </c>
      <c r="B943" s="998" t="s">
        <v>964</v>
      </c>
      <c r="C943" s="983"/>
      <c r="D943" s="998" t="s">
        <v>953</v>
      </c>
      <c r="E943" s="983"/>
      <c r="F943" s="998"/>
      <c r="G943" s="998">
        <v>0</v>
      </c>
      <c r="H943" s="998">
        <v>0</v>
      </c>
      <c r="I943" s="983"/>
      <c r="J943" s="998"/>
      <c r="K943" s="998">
        <v>0</v>
      </c>
      <c r="L943" s="998">
        <v>0</v>
      </c>
      <c r="M943" s="983"/>
      <c r="N943" s="998">
        <v>0</v>
      </c>
      <c r="O943" s="999"/>
    </row>
    <row r="944" spans="1:15">
      <c r="A944" s="994">
        <v>63</v>
      </c>
      <c r="B944" s="995" t="s">
        <v>965</v>
      </c>
      <c r="C944" s="983"/>
      <c r="D944" s="995" t="s">
        <v>953</v>
      </c>
      <c r="E944" s="983"/>
      <c r="F944" s="995"/>
      <c r="G944" s="995">
        <v>0</v>
      </c>
      <c r="H944" s="995">
        <v>0</v>
      </c>
      <c r="I944" s="983"/>
      <c r="J944" s="995"/>
      <c r="K944" s="995">
        <v>0</v>
      </c>
      <c r="L944" s="995">
        <v>0</v>
      </c>
      <c r="M944" s="983"/>
      <c r="N944" s="995">
        <v>0</v>
      </c>
      <c r="O944" s="996"/>
    </row>
    <row r="945" spans="1:15">
      <c r="A945" s="997">
        <v>64</v>
      </c>
      <c r="B945" s="998" t="s">
        <v>1380</v>
      </c>
      <c r="C945" s="983"/>
      <c r="D945" s="998"/>
      <c r="E945" s="983"/>
      <c r="F945" s="998"/>
      <c r="G945" s="998">
        <v>0</v>
      </c>
      <c r="H945" s="998">
        <v>0</v>
      </c>
      <c r="I945" s="983"/>
      <c r="J945" s="998"/>
      <c r="K945" s="998">
        <v>0</v>
      </c>
      <c r="L945" s="998">
        <v>0</v>
      </c>
      <c r="M945" s="983"/>
      <c r="N945" s="998">
        <v>0</v>
      </c>
      <c r="O945" s="999"/>
    </row>
    <row r="946" spans="1:15">
      <c r="A946" s="994">
        <v>65</v>
      </c>
      <c r="B946" s="995" t="s">
        <v>966</v>
      </c>
      <c r="C946" s="983"/>
      <c r="D946" s="995"/>
      <c r="E946" s="983" t="s">
        <v>437</v>
      </c>
      <c r="F946" s="995"/>
      <c r="G946" s="995">
        <v>0</v>
      </c>
      <c r="H946" s="995">
        <v>0</v>
      </c>
      <c r="I946" s="983"/>
      <c r="J946" s="995"/>
      <c r="K946" s="995">
        <v>0</v>
      </c>
      <c r="L946" s="995">
        <v>0</v>
      </c>
      <c r="M946" s="983"/>
      <c r="N946" s="995">
        <v>0</v>
      </c>
      <c r="O946" s="996"/>
    </row>
    <row r="947" spans="1:15">
      <c r="A947" s="1577" t="s">
        <v>992</v>
      </c>
      <c r="B947" s="1577"/>
      <c r="C947" s="983"/>
      <c r="D947" s="1000"/>
      <c r="E947" s="983" t="s">
        <v>437</v>
      </c>
      <c r="F947" s="1000">
        <v>0</v>
      </c>
      <c r="G947" s="1000">
        <v>0</v>
      </c>
      <c r="H947" s="1000">
        <v>0</v>
      </c>
      <c r="I947" s="983"/>
      <c r="J947" s="1000">
        <v>0</v>
      </c>
      <c r="K947" s="1000">
        <v>0</v>
      </c>
      <c r="L947" s="1000">
        <v>0</v>
      </c>
      <c r="M947" s="983"/>
      <c r="N947" s="1000">
        <v>0</v>
      </c>
      <c r="O947" s="1001"/>
    </row>
    <row r="948" spans="1:15">
      <c r="A948" s="994">
        <v>66</v>
      </c>
      <c r="B948" s="995" t="s">
        <v>729</v>
      </c>
      <c r="C948" s="983"/>
      <c r="D948" s="995" t="s">
        <v>680</v>
      </c>
      <c r="E948" s="983" t="s">
        <v>437</v>
      </c>
      <c r="F948" s="995"/>
      <c r="G948" s="995">
        <v>0</v>
      </c>
      <c r="H948" s="995">
        <v>0</v>
      </c>
      <c r="I948" s="983"/>
      <c r="J948" s="995"/>
      <c r="K948" s="995">
        <v>0</v>
      </c>
      <c r="L948" s="995">
        <v>0</v>
      </c>
      <c r="M948" s="983"/>
      <c r="N948" s="995">
        <v>0</v>
      </c>
      <c r="O948" s="996"/>
    </row>
    <row r="949" spans="1:15">
      <c r="A949" s="997">
        <v>67</v>
      </c>
      <c r="B949" s="998" t="s">
        <v>730</v>
      </c>
      <c r="C949" s="983"/>
      <c r="D949" s="998" t="s">
        <v>681</v>
      </c>
      <c r="E949" s="983" t="s">
        <v>437</v>
      </c>
      <c r="F949" s="998"/>
      <c r="G949" s="998">
        <v>0</v>
      </c>
      <c r="H949" s="998">
        <v>0</v>
      </c>
      <c r="I949" s="983"/>
      <c r="J949" s="998"/>
      <c r="K949" s="998">
        <v>0</v>
      </c>
      <c r="L949" s="998">
        <v>0</v>
      </c>
      <c r="M949" s="983"/>
      <c r="N949" s="998">
        <v>0</v>
      </c>
      <c r="O949" s="999"/>
    </row>
    <row r="950" spans="1:15">
      <c r="A950" s="994">
        <v>68</v>
      </c>
      <c r="B950" s="995" t="s">
        <v>731</v>
      </c>
      <c r="C950" s="983"/>
      <c r="D950" s="995" t="s">
        <v>967</v>
      </c>
      <c r="E950" s="983" t="s">
        <v>437</v>
      </c>
      <c r="F950" s="995"/>
      <c r="G950" s="995">
        <v>0</v>
      </c>
      <c r="H950" s="995">
        <v>0</v>
      </c>
      <c r="I950" s="983"/>
      <c r="J950" s="995"/>
      <c r="K950" s="995">
        <v>0</v>
      </c>
      <c r="L950" s="995">
        <v>0</v>
      </c>
      <c r="M950" s="983"/>
      <c r="N950" s="995">
        <v>0</v>
      </c>
      <c r="O950" s="996"/>
    </row>
    <row r="951" spans="1:15">
      <c r="A951" s="997">
        <v>69</v>
      </c>
      <c r="B951" s="998" t="s">
        <v>706</v>
      </c>
      <c r="C951" s="983"/>
      <c r="D951" s="998" t="s">
        <v>682</v>
      </c>
      <c r="E951" s="983" t="s">
        <v>437</v>
      </c>
      <c r="F951" s="998"/>
      <c r="G951" s="998">
        <v>0</v>
      </c>
      <c r="H951" s="998">
        <v>0</v>
      </c>
      <c r="I951" s="983"/>
      <c r="J951" s="998"/>
      <c r="K951" s="998">
        <v>0</v>
      </c>
      <c r="L951" s="998">
        <v>0</v>
      </c>
      <c r="M951" s="983"/>
      <c r="N951" s="998">
        <v>0</v>
      </c>
      <c r="O951" s="999"/>
    </row>
    <row r="955" spans="1:15" ht="33.75">
      <c r="A955" s="981"/>
      <c r="B955" s="982" t="s">
        <v>667</v>
      </c>
      <c r="C955" s="983"/>
      <c r="D955" s="983"/>
      <c r="E955" s="983"/>
      <c r="F955" s="1003" t="s">
        <v>441</v>
      </c>
      <c r="G955" s="1003"/>
      <c r="H955" s="983"/>
      <c r="I955" s="983"/>
      <c r="J955" s="983"/>
      <c r="K955" s="982" t="s">
        <v>668</v>
      </c>
      <c r="L955" s="985">
        <v>2022</v>
      </c>
      <c r="M955" s="983"/>
      <c r="N955" s="986">
        <v>586.96199999999999</v>
      </c>
      <c r="O955" s="987"/>
    </row>
    <row r="956" spans="1:15">
      <c r="A956" s="981"/>
      <c r="B956" s="988"/>
      <c r="C956" s="983"/>
      <c r="D956" s="983"/>
      <c r="E956" s="983"/>
      <c r="F956" s="983"/>
      <c r="G956" s="983"/>
      <c r="H956" s="983"/>
      <c r="I956" s="983"/>
      <c r="J956" s="983"/>
      <c r="K956" s="983"/>
      <c r="L956" s="983"/>
      <c r="M956" s="983"/>
      <c r="N956" s="983"/>
      <c r="O956" s="987"/>
    </row>
    <row r="957" spans="1:15">
      <c r="A957" s="1578" t="s">
        <v>0</v>
      </c>
      <c r="B957" s="1580" t="s">
        <v>371</v>
      </c>
      <c r="C957" s="983"/>
      <c r="D957" s="1582" t="s">
        <v>669</v>
      </c>
      <c r="E957" s="983"/>
      <c r="F957" s="1584" t="s">
        <v>670</v>
      </c>
      <c r="G957" s="1584"/>
      <c r="H957" s="1584"/>
      <c r="I957" s="983"/>
      <c r="J957" s="1584" t="s">
        <v>671</v>
      </c>
      <c r="K957" s="1584"/>
      <c r="L957" s="1584"/>
      <c r="M957" s="983"/>
      <c r="N957" s="1574" t="s">
        <v>672</v>
      </c>
      <c r="O957" s="1574" t="s">
        <v>372</v>
      </c>
    </row>
    <row r="958" spans="1:15" ht="12" thickBot="1">
      <c r="A958" s="1579"/>
      <c r="B958" s="1581"/>
      <c r="C958" s="983"/>
      <c r="D958" s="1583"/>
      <c r="E958" s="983"/>
      <c r="F958" s="990" t="s">
        <v>673</v>
      </c>
      <c r="G958" s="991" t="s">
        <v>674</v>
      </c>
      <c r="H958" s="991" t="s">
        <v>675</v>
      </c>
      <c r="I958" s="983"/>
      <c r="J958" s="991" t="s">
        <v>673</v>
      </c>
      <c r="K958" s="991" t="s">
        <v>674</v>
      </c>
      <c r="L958" s="991" t="s">
        <v>675</v>
      </c>
      <c r="M958" s="983"/>
      <c r="N958" s="1575"/>
      <c r="O958" s="1575"/>
    </row>
    <row r="959" spans="1:15" ht="12" thickTop="1">
      <c r="A959" s="1576" t="s">
        <v>445</v>
      </c>
      <c r="B959" s="1576"/>
      <c r="C959" s="983"/>
      <c r="D959" s="992"/>
      <c r="E959" s="983"/>
      <c r="F959" s="992">
        <v>0</v>
      </c>
      <c r="G959" s="992">
        <v>0</v>
      </c>
      <c r="H959" s="992">
        <v>0</v>
      </c>
      <c r="I959" s="983"/>
      <c r="J959" s="992">
        <v>0</v>
      </c>
      <c r="K959" s="992">
        <v>0</v>
      </c>
      <c r="L959" s="992">
        <v>0</v>
      </c>
      <c r="M959" s="983"/>
      <c r="N959" s="992">
        <v>0</v>
      </c>
      <c r="O959" s="993"/>
    </row>
    <row r="960" spans="1:15">
      <c r="A960" s="994">
        <v>1</v>
      </c>
      <c r="B960" s="995" t="s">
        <v>683</v>
      </c>
      <c r="C960" s="983"/>
      <c r="D960" s="995" t="s">
        <v>257</v>
      </c>
      <c r="E960" s="983"/>
      <c r="F960" s="995"/>
      <c r="G960" s="995">
        <v>0</v>
      </c>
      <c r="H960" s="995">
        <v>0</v>
      </c>
      <c r="I960" s="983"/>
      <c r="J960" s="995"/>
      <c r="K960" s="995">
        <v>0</v>
      </c>
      <c r="L960" s="995">
        <v>0</v>
      </c>
      <c r="M960" s="983"/>
      <c r="N960" s="995">
        <v>0</v>
      </c>
      <c r="O960" s="996"/>
    </row>
    <row r="961" spans="1:15">
      <c r="A961" s="997">
        <v>2</v>
      </c>
      <c r="B961" s="998" t="s">
        <v>294</v>
      </c>
      <c r="C961" s="983"/>
      <c r="D961" s="998" t="s">
        <v>257</v>
      </c>
      <c r="E961" s="983"/>
      <c r="F961" s="998"/>
      <c r="G961" s="998">
        <v>0</v>
      </c>
      <c r="H961" s="998">
        <v>0</v>
      </c>
      <c r="I961" s="983"/>
      <c r="J961" s="998"/>
      <c r="K961" s="998">
        <v>0</v>
      </c>
      <c r="L961" s="998">
        <v>0</v>
      </c>
      <c r="M961" s="983"/>
      <c r="N961" s="998">
        <v>0</v>
      </c>
      <c r="O961" s="999"/>
    </row>
    <row r="962" spans="1:15">
      <c r="A962" s="994">
        <v>3</v>
      </c>
      <c r="B962" s="995" t="s">
        <v>295</v>
      </c>
      <c r="C962" s="983"/>
      <c r="D962" s="995" t="s">
        <v>257</v>
      </c>
      <c r="E962" s="983"/>
      <c r="F962" s="995"/>
      <c r="G962" s="995">
        <v>0</v>
      </c>
      <c r="H962" s="995">
        <v>0</v>
      </c>
      <c r="I962" s="983"/>
      <c r="J962" s="995"/>
      <c r="K962" s="995">
        <v>0</v>
      </c>
      <c r="L962" s="995">
        <v>0</v>
      </c>
      <c r="M962" s="983"/>
      <c r="N962" s="995">
        <v>0</v>
      </c>
      <c r="O962" s="996"/>
    </row>
    <row r="963" spans="1:15">
      <c r="A963" s="997">
        <v>4</v>
      </c>
      <c r="B963" s="998" t="s">
        <v>684</v>
      </c>
      <c r="C963" s="983"/>
      <c r="D963" s="998" t="s">
        <v>286</v>
      </c>
      <c r="E963" s="983"/>
      <c r="F963" s="998"/>
      <c r="G963" s="998">
        <v>0</v>
      </c>
      <c r="H963" s="998">
        <v>0</v>
      </c>
      <c r="I963" s="983"/>
      <c r="J963" s="998"/>
      <c r="K963" s="998">
        <v>0</v>
      </c>
      <c r="L963" s="998">
        <v>0</v>
      </c>
      <c r="M963" s="983"/>
      <c r="N963" s="998">
        <v>0</v>
      </c>
      <c r="O963" s="999"/>
    </row>
    <row r="964" spans="1:15">
      <c r="A964" s="994">
        <v>5</v>
      </c>
      <c r="B964" s="995" t="s">
        <v>685</v>
      </c>
      <c r="C964" s="983"/>
      <c r="D964" s="995" t="s">
        <v>286</v>
      </c>
      <c r="E964" s="983"/>
      <c r="F964" s="995"/>
      <c r="G964" s="995">
        <v>0</v>
      </c>
      <c r="H964" s="995">
        <v>0</v>
      </c>
      <c r="I964" s="983"/>
      <c r="J964" s="995"/>
      <c r="K964" s="995">
        <v>0</v>
      </c>
      <c r="L964" s="995">
        <v>0</v>
      </c>
      <c r="M964" s="983"/>
      <c r="N964" s="995">
        <v>0</v>
      </c>
      <c r="O964" s="996"/>
    </row>
    <row r="965" spans="1:15">
      <c r="A965" s="997">
        <v>6</v>
      </c>
      <c r="B965" s="998" t="s">
        <v>686</v>
      </c>
      <c r="C965" s="983"/>
      <c r="D965" s="998" t="s">
        <v>286</v>
      </c>
      <c r="E965" s="983"/>
      <c r="F965" s="998"/>
      <c r="G965" s="998">
        <v>0</v>
      </c>
      <c r="H965" s="998">
        <v>0</v>
      </c>
      <c r="I965" s="983"/>
      <c r="J965" s="998"/>
      <c r="K965" s="998">
        <v>0</v>
      </c>
      <c r="L965" s="998">
        <v>0</v>
      </c>
      <c r="M965" s="983"/>
      <c r="N965" s="998">
        <v>0</v>
      </c>
      <c r="O965" s="999"/>
    </row>
    <row r="966" spans="1:15">
      <c r="A966" s="1577" t="s">
        <v>676</v>
      </c>
      <c r="B966" s="1577"/>
      <c r="C966" s="983"/>
      <c r="D966" s="1000"/>
      <c r="E966" s="983"/>
      <c r="F966" s="1000">
        <v>0</v>
      </c>
      <c r="G966" s="1000">
        <v>0</v>
      </c>
      <c r="H966" s="1000">
        <v>0</v>
      </c>
      <c r="I966" s="983"/>
      <c r="J966" s="1000">
        <v>0</v>
      </c>
      <c r="K966" s="1000">
        <v>0</v>
      </c>
      <c r="L966" s="1000">
        <v>0</v>
      </c>
      <c r="M966" s="983"/>
      <c r="N966" s="1000">
        <v>0</v>
      </c>
      <c r="O966" s="1001"/>
    </row>
    <row r="967" spans="1:15">
      <c r="A967" s="994">
        <v>7</v>
      </c>
      <c r="B967" s="995" t="s">
        <v>687</v>
      </c>
      <c r="C967" s="983"/>
      <c r="D967" s="995" t="s">
        <v>257</v>
      </c>
      <c r="E967" s="983"/>
      <c r="F967" s="995"/>
      <c r="G967" s="995">
        <v>0</v>
      </c>
      <c r="H967" s="995">
        <v>0</v>
      </c>
      <c r="I967" s="983"/>
      <c r="J967" s="995"/>
      <c r="K967" s="995">
        <v>0</v>
      </c>
      <c r="L967" s="995">
        <v>0</v>
      </c>
      <c r="M967" s="983"/>
      <c r="N967" s="995">
        <v>0</v>
      </c>
      <c r="O967" s="996"/>
    </row>
    <row r="968" spans="1:15">
      <c r="A968" s="997">
        <v>8</v>
      </c>
      <c r="B968" s="998" t="s">
        <v>688</v>
      </c>
      <c r="C968" s="983"/>
      <c r="D968" s="998" t="s">
        <v>257</v>
      </c>
      <c r="E968" s="983"/>
      <c r="F968" s="998"/>
      <c r="G968" s="998">
        <v>0</v>
      </c>
      <c r="H968" s="998">
        <v>0</v>
      </c>
      <c r="I968" s="983"/>
      <c r="J968" s="998"/>
      <c r="K968" s="998">
        <v>0</v>
      </c>
      <c r="L968" s="998">
        <v>0</v>
      </c>
      <c r="M968" s="983"/>
      <c r="N968" s="998">
        <v>0</v>
      </c>
      <c r="O968" s="999"/>
    </row>
    <row r="969" spans="1:15">
      <c r="A969" s="994">
        <v>9</v>
      </c>
      <c r="B969" s="995" t="s">
        <v>689</v>
      </c>
      <c r="C969" s="983"/>
      <c r="D969" s="995" t="s">
        <v>257</v>
      </c>
      <c r="E969" s="983"/>
      <c r="F969" s="995"/>
      <c r="G969" s="995">
        <v>0</v>
      </c>
      <c r="H969" s="995">
        <v>0</v>
      </c>
      <c r="I969" s="983"/>
      <c r="J969" s="995"/>
      <c r="K969" s="995">
        <v>0</v>
      </c>
      <c r="L969" s="995">
        <v>0</v>
      </c>
      <c r="M969" s="983"/>
      <c r="N969" s="995">
        <v>0</v>
      </c>
      <c r="O969" s="996"/>
    </row>
    <row r="970" spans="1:15">
      <c r="A970" s="997">
        <v>10</v>
      </c>
      <c r="B970" s="998" t="s">
        <v>690</v>
      </c>
      <c r="C970" s="983"/>
      <c r="D970" s="998" t="s">
        <v>259</v>
      </c>
      <c r="E970" s="983"/>
      <c r="F970" s="998"/>
      <c r="G970" s="998">
        <v>0</v>
      </c>
      <c r="H970" s="998">
        <v>0</v>
      </c>
      <c r="I970" s="983"/>
      <c r="J970" s="998"/>
      <c r="K970" s="998">
        <v>0</v>
      </c>
      <c r="L970" s="998">
        <v>0</v>
      </c>
      <c r="M970" s="983"/>
      <c r="N970" s="998">
        <v>0</v>
      </c>
      <c r="O970" s="999"/>
    </row>
    <row r="971" spans="1:15">
      <c r="A971" s="994">
        <v>11</v>
      </c>
      <c r="B971" s="995" t="s">
        <v>691</v>
      </c>
      <c r="C971" s="983"/>
      <c r="D971" s="995" t="s">
        <v>259</v>
      </c>
      <c r="E971" s="983"/>
      <c r="F971" s="995"/>
      <c r="G971" s="995">
        <v>0</v>
      </c>
      <c r="H971" s="995">
        <v>0</v>
      </c>
      <c r="I971" s="983"/>
      <c r="J971" s="995"/>
      <c r="K971" s="995">
        <v>0</v>
      </c>
      <c r="L971" s="995">
        <v>0</v>
      </c>
      <c r="M971" s="983"/>
      <c r="N971" s="995">
        <v>0</v>
      </c>
      <c r="O971" s="996"/>
    </row>
    <row r="972" spans="1:15">
      <c r="A972" s="997">
        <v>12</v>
      </c>
      <c r="B972" s="998" t="s">
        <v>692</v>
      </c>
      <c r="C972" s="983"/>
      <c r="D972" s="998" t="s">
        <v>259</v>
      </c>
      <c r="E972" s="983"/>
      <c r="F972" s="998"/>
      <c r="G972" s="998">
        <v>0</v>
      </c>
      <c r="H972" s="998">
        <v>0</v>
      </c>
      <c r="I972" s="983"/>
      <c r="J972" s="998"/>
      <c r="K972" s="998">
        <v>0</v>
      </c>
      <c r="L972" s="998">
        <v>0</v>
      </c>
      <c r="M972" s="983"/>
      <c r="N972" s="998">
        <v>0</v>
      </c>
      <c r="O972" s="999"/>
    </row>
    <row r="973" spans="1:15">
      <c r="A973" s="1577" t="s">
        <v>535</v>
      </c>
      <c r="B973" s="1577"/>
      <c r="C973" s="983"/>
      <c r="D973" s="1000"/>
      <c r="E973" s="983"/>
      <c r="F973" s="1000">
        <v>0</v>
      </c>
      <c r="G973" s="1000">
        <v>0</v>
      </c>
      <c r="H973" s="1000">
        <v>0</v>
      </c>
      <c r="I973" s="983"/>
      <c r="J973" s="1000">
        <v>0</v>
      </c>
      <c r="K973" s="1000">
        <v>0</v>
      </c>
      <c r="L973" s="1000">
        <v>0</v>
      </c>
      <c r="M973" s="983"/>
      <c r="N973" s="1000">
        <v>0</v>
      </c>
      <c r="O973" s="1001"/>
    </row>
    <row r="974" spans="1:15">
      <c r="A974" s="994">
        <v>13</v>
      </c>
      <c r="B974" s="995" t="s">
        <v>693</v>
      </c>
      <c r="C974" s="983"/>
      <c r="D974" s="995"/>
      <c r="E974" s="983"/>
      <c r="F974" s="995"/>
      <c r="G974" s="995">
        <v>0</v>
      </c>
      <c r="H974" s="995">
        <v>0</v>
      </c>
      <c r="I974" s="983"/>
      <c r="J974" s="995"/>
      <c r="K974" s="995">
        <v>0</v>
      </c>
      <c r="L974" s="995">
        <v>0</v>
      </c>
      <c r="M974" s="983"/>
      <c r="N974" s="995">
        <v>0</v>
      </c>
      <c r="O974" s="996"/>
    </row>
    <row r="975" spans="1:15">
      <c r="A975" s="997">
        <v>14</v>
      </c>
      <c r="B975" s="998" t="s">
        <v>694</v>
      </c>
      <c r="C975" s="983"/>
      <c r="D975" s="998"/>
      <c r="E975" s="983"/>
      <c r="F975" s="998"/>
      <c r="G975" s="998">
        <v>0</v>
      </c>
      <c r="H975" s="998">
        <v>0</v>
      </c>
      <c r="I975" s="983"/>
      <c r="J975" s="998"/>
      <c r="K975" s="998">
        <v>0</v>
      </c>
      <c r="L975" s="998">
        <v>0</v>
      </c>
      <c r="M975" s="983"/>
      <c r="N975" s="998">
        <v>0</v>
      </c>
      <c r="O975" s="999"/>
    </row>
    <row r="976" spans="1:15">
      <c r="A976" s="994">
        <v>15</v>
      </c>
      <c r="B976" s="995" t="s">
        <v>695</v>
      </c>
      <c r="C976" s="983"/>
      <c r="D976" s="995"/>
      <c r="E976" s="983"/>
      <c r="F976" s="995"/>
      <c r="G976" s="995">
        <v>0</v>
      </c>
      <c r="H976" s="995">
        <v>0</v>
      </c>
      <c r="I976" s="983"/>
      <c r="J976" s="995"/>
      <c r="K976" s="995">
        <v>0</v>
      </c>
      <c r="L976" s="995">
        <v>0</v>
      </c>
      <c r="M976" s="983"/>
      <c r="N976" s="995">
        <v>0</v>
      </c>
      <c r="O976" s="996"/>
    </row>
    <row r="977" spans="1:15">
      <c r="A977" s="1577" t="s">
        <v>537</v>
      </c>
      <c r="B977" s="1577"/>
      <c r="C977" s="983"/>
      <c r="D977" s="1000"/>
      <c r="E977" s="983"/>
      <c r="F977" s="1000">
        <v>0</v>
      </c>
      <c r="G977" s="1000">
        <v>0</v>
      </c>
      <c r="H977" s="1000">
        <v>0</v>
      </c>
      <c r="I977" s="983"/>
      <c r="J977" s="1000">
        <v>0</v>
      </c>
      <c r="K977" s="1000">
        <v>0</v>
      </c>
      <c r="L977" s="1000">
        <v>0</v>
      </c>
      <c r="M977" s="983"/>
      <c r="N977" s="1000">
        <v>0</v>
      </c>
      <c r="O977" s="1001"/>
    </row>
    <row r="978" spans="1:15">
      <c r="A978" s="994">
        <v>16</v>
      </c>
      <c r="B978" s="995" t="s">
        <v>447</v>
      </c>
      <c r="C978" s="983"/>
      <c r="D978" s="995" t="s">
        <v>263</v>
      </c>
      <c r="E978" s="983"/>
      <c r="F978" s="995"/>
      <c r="G978" s="995">
        <v>0</v>
      </c>
      <c r="H978" s="995">
        <v>0</v>
      </c>
      <c r="I978" s="983"/>
      <c r="J978" s="995"/>
      <c r="K978" s="995">
        <v>0</v>
      </c>
      <c r="L978" s="995">
        <v>0</v>
      </c>
      <c r="M978" s="983"/>
      <c r="N978" s="995">
        <v>0</v>
      </c>
      <c r="O978" s="996"/>
    </row>
    <row r="979" spans="1:15">
      <c r="A979" s="997">
        <v>17</v>
      </c>
      <c r="B979" s="998" t="s">
        <v>448</v>
      </c>
      <c r="C979" s="983"/>
      <c r="D979" s="998" t="s">
        <v>263</v>
      </c>
      <c r="E979" s="983"/>
      <c r="F979" s="998"/>
      <c r="G979" s="998">
        <v>0</v>
      </c>
      <c r="H979" s="998">
        <v>0</v>
      </c>
      <c r="I979" s="983"/>
      <c r="J979" s="998"/>
      <c r="K979" s="998">
        <v>0</v>
      </c>
      <c r="L979" s="998">
        <v>0</v>
      </c>
      <c r="M979" s="983"/>
      <c r="N979" s="998">
        <v>0</v>
      </c>
      <c r="O979" s="999"/>
    </row>
    <row r="980" spans="1:15">
      <c r="A980" s="994">
        <v>18</v>
      </c>
      <c r="B980" s="995" t="s">
        <v>228</v>
      </c>
      <c r="C980" s="983"/>
      <c r="D980" s="995" t="s">
        <v>263</v>
      </c>
      <c r="E980" s="983"/>
      <c r="F980" s="995"/>
      <c r="G980" s="995">
        <v>0</v>
      </c>
      <c r="H980" s="995">
        <v>0</v>
      </c>
      <c r="I980" s="983"/>
      <c r="J980" s="995"/>
      <c r="K980" s="995">
        <v>0</v>
      </c>
      <c r="L980" s="995">
        <v>0</v>
      </c>
      <c r="M980" s="983"/>
      <c r="N980" s="995">
        <v>0</v>
      </c>
      <c r="O980" s="996"/>
    </row>
    <row r="981" spans="1:15">
      <c r="A981" s="1577" t="s">
        <v>446</v>
      </c>
      <c r="B981" s="1577"/>
      <c r="C981" s="983"/>
      <c r="D981" s="1000"/>
      <c r="E981" s="983"/>
      <c r="F981" s="1000">
        <v>0</v>
      </c>
      <c r="G981" s="1000">
        <v>0</v>
      </c>
      <c r="H981" s="1000">
        <v>0</v>
      </c>
      <c r="I981" s="983"/>
      <c r="J981" s="1000">
        <v>0</v>
      </c>
      <c r="K981" s="1000">
        <v>0</v>
      </c>
      <c r="L981" s="1000">
        <v>0</v>
      </c>
      <c r="M981" s="983"/>
      <c r="N981" s="1000">
        <v>0</v>
      </c>
      <c r="O981" s="1001"/>
    </row>
    <row r="982" spans="1:15">
      <c r="A982" s="994">
        <v>19</v>
      </c>
      <c r="B982" s="995" t="s">
        <v>284</v>
      </c>
      <c r="C982" s="983"/>
      <c r="D982" s="995" t="s">
        <v>257</v>
      </c>
      <c r="E982" s="983"/>
      <c r="F982" s="995"/>
      <c r="G982" s="995">
        <v>0</v>
      </c>
      <c r="H982" s="995">
        <v>0</v>
      </c>
      <c r="I982" s="983"/>
      <c r="J982" s="995"/>
      <c r="K982" s="995">
        <v>0</v>
      </c>
      <c r="L982" s="995">
        <v>0</v>
      </c>
      <c r="M982" s="983"/>
      <c r="N982" s="995">
        <v>0</v>
      </c>
      <c r="O982" s="996"/>
    </row>
    <row r="983" spans="1:15">
      <c r="A983" s="997">
        <v>20</v>
      </c>
      <c r="B983" s="998" t="s">
        <v>696</v>
      </c>
      <c r="C983" s="983"/>
      <c r="D983" s="998" t="s">
        <v>257</v>
      </c>
      <c r="E983" s="983"/>
      <c r="F983" s="998"/>
      <c r="G983" s="998">
        <v>0</v>
      </c>
      <c r="H983" s="998">
        <v>0</v>
      </c>
      <c r="I983" s="983"/>
      <c r="J983" s="998"/>
      <c r="K983" s="998">
        <v>0</v>
      </c>
      <c r="L983" s="998">
        <v>0</v>
      </c>
      <c r="M983" s="983"/>
      <c r="N983" s="998">
        <v>0</v>
      </c>
      <c r="O983" s="999"/>
    </row>
    <row r="984" spans="1:15">
      <c r="A984" s="994">
        <v>21</v>
      </c>
      <c r="B984" s="995" t="s">
        <v>285</v>
      </c>
      <c r="C984" s="983"/>
      <c r="D984" s="995" t="s">
        <v>257</v>
      </c>
      <c r="E984" s="983"/>
      <c r="F984" s="995"/>
      <c r="G984" s="995">
        <v>0</v>
      </c>
      <c r="H984" s="995">
        <v>0</v>
      </c>
      <c r="I984" s="983"/>
      <c r="J984" s="995"/>
      <c r="K984" s="995">
        <v>0</v>
      </c>
      <c r="L984" s="995">
        <v>0</v>
      </c>
      <c r="M984" s="983"/>
      <c r="N984" s="995">
        <v>0</v>
      </c>
      <c r="O984" s="996"/>
    </row>
    <row r="985" spans="1:15">
      <c r="A985" s="997">
        <v>22</v>
      </c>
      <c r="B985" s="998" t="s">
        <v>298</v>
      </c>
      <c r="C985" s="983"/>
      <c r="D985" s="998" t="s">
        <v>257</v>
      </c>
      <c r="E985" s="983"/>
      <c r="F985" s="998"/>
      <c r="G985" s="998">
        <v>0</v>
      </c>
      <c r="H985" s="998">
        <v>0</v>
      </c>
      <c r="I985" s="983"/>
      <c r="J985" s="998"/>
      <c r="K985" s="998">
        <v>0</v>
      </c>
      <c r="L985" s="998">
        <v>0</v>
      </c>
      <c r="M985" s="983"/>
      <c r="N985" s="998">
        <v>0</v>
      </c>
      <c r="O985" s="999"/>
    </row>
    <row r="986" spans="1:15">
      <c r="A986" s="994">
        <v>23</v>
      </c>
      <c r="B986" s="995" t="s">
        <v>297</v>
      </c>
      <c r="C986" s="983"/>
      <c r="D986" s="995" t="s">
        <v>257</v>
      </c>
      <c r="E986" s="983"/>
      <c r="F986" s="995"/>
      <c r="G986" s="995">
        <v>0</v>
      </c>
      <c r="H986" s="995">
        <v>0</v>
      </c>
      <c r="I986" s="983"/>
      <c r="J986" s="995"/>
      <c r="K986" s="995">
        <v>0</v>
      </c>
      <c r="L986" s="995">
        <v>0</v>
      </c>
      <c r="M986" s="983"/>
      <c r="N986" s="995">
        <v>0</v>
      </c>
      <c r="O986" s="996"/>
    </row>
    <row r="987" spans="1:15">
      <c r="A987" s="997">
        <v>24</v>
      </c>
      <c r="B987" s="998" t="s">
        <v>697</v>
      </c>
      <c r="C987" s="983"/>
      <c r="D987" s="998" t="s">
        <v>257</v>
      </c>
      <c r="E987" s="983"/>
      <c r="F987" s="998"/>
      <c r="G987" s="998">
        <v>0</v>
      </c>
      <c r="H987" s="998">
        <v>0</v>
      </c>
      <c r="I987" s="983"/>
      <c r="J987" s="998"/>
      <c r="K987" s="998">
        <v>0</v>
      </c>
      <c r="L987" s="998">
        <v>0</v>
      </c>
      <c r="M987" s="983"/>
      <c r="N987" s="998">
        <v>0</v>
      </c>
      <c r="O987" s="999"/>
    </row>
    <row r="988" spans="1:15">
      <c r="A988" s="994">
        <v>25</v>
      </c>
      <c r="B988" s="995" t="s">
        <v>291</v>
      </c>
      <c r="C988" s="983"/>
      <c r="D988" s="995" t="s">
        <v>257</v>
      </c>
      <c r="E988" s="983"/>
      <c r="F988" s="995"/>
      <c r="G988" s="995">
        <v>0</v>
      </c>
      <c r="H988" s="995">
        <v>0</v>
      </c>
      <c r="I988" s="983"/>
      <c r="J988" s="995"/>
      <c r="K988" s="995">
        <v>0</v>
      </c>
      <c r="L988" s="995">
        <v>0</v>
      </c>
      <c r="M988" s="983"/>
      <c r="N988" s="995">
        <v>0</v>
      </c>
      <c r="O988" s="996"/>
    </row>
    <row r="989" spans="1:15">
      <c r="A989" s="997">
        <v>26</v>
      </c>
      <c r="B989" s="998" t="s">
        <v>698</v>
      </c>
      <c r="C989" s="983"/>
      <c r="D989" s="998" t="s">
        <v>257</v>
      </c>
      <c r="E989" s="983"/>
      <c r="F989" s="998"/>
      <c r="G989" s="998">
        <v>0</v>
      </c>
      <c r="H989" s="998">
        <v>0</v>
      </c>
      <c r="I989" s="983"/>
      <c r="J989" s="998"/>
      <c r="K989" s="998">
        <v>0</v>
      </c>
      <c r="L989" s="998">
        <v>0</v>
      </c>
      <c r="M989" s="983"/>
      <c r="N989" s="998">
        <v>0</v>
      </c>
      <c r="O989" s="999"/>
    </row>
    <row r="990" spans="1:15">
      <c r="A990" s="994">
        <v>27</v>
      </c>
      <c r="B990" s="995" t="s">
        <v>287</v>
      </c>
      <c r="C990" s="983"/>
      <c r="D990" s="995" t="s">
        <v>286</v>
      </c>
      <c r="E990" s="983"/>
      <c r="F990" s="995"/>
      <c r="G990" s="995">
        <v>0</v>
      </c>
      <c r="H990" s="995">
        <v>0</v>
      </c>
      <c r="I990" s="983"/>
      <c r="J990" s="995"/>
      <c r="K990" s="995">
        <v>0</v>
      </c>
      <c r="L990" s="995">
        <v>0</v>
      </c>
      <c r="M990" s="983"/>
      <c r="N990" s="995">
        <v>0</v>
      </c>
      <c r="O990" s="996"/>
    </row>
    <row r="991" spans="1:15">
      <c r="A991" s="997">
        <v>28</v>
      </c>
      <c r="B991" s="998" t="s">
        <v>699</v>
      </c>
      <c r="C991" s="983"/>
      <c r="D991" s="998" t="s">
        <v>257</v>
      </c>
      <c r="E991" s="983"/>
      <c r="F991" s="998"/>
      <c r="G991" s="998">
        <v>0</v>
      </c>
      <c r="H991" s="998">
        <v>0</v>
      </c>
      <c r="I991" s="983"/>
      <c r="J991" s="998"/>
      <c r="K991" s="998">
        <v>0</v>
      </c>
      <c r="L991" s="998">
        <v>0</v>
      </c>
      <c r="M991" s="983"/>
      <c r="N991" s="998">
        <v>0</v>
      </c>
      <c r="O991" s="999"/>
    </row>
    <row r="992" spans="1:15">
      <c r="A992" s="994">
        <v>29</v>
      </c>
      <c r="B992" s="995" t="s">
        <v>700</v>
      </c>
      <c r="C992" s="983"/>
      <c r="D992" s="995" t="s">
        <v>11</v>
      </c>
      <c r="E992" s="983"/>
      <c r="F992" s="995"/>
      <c r="G992" s="995">
        <v>0</v>
      </c>
      <c r="H992" s="995">
        <v>0</v>
      </c>
      <c r="I992" s="983"/>
      <c r="J992" s="995"/>
      <c r="K992" s="995">
        <v>0</v>
      </c>
      <c r="L992" s="995">
        <v>0</v>
      </c>
      <c r="M992" s="983"/>
      <c r="N992" s="995">
        <v>0</v>
      </c>
      <c r="O992" s="996"/>
    </row>
    <row r="993" spans="1:15">
      <c r="A993" s="1577" t="s">
        <v>677</v>
      </c>
      <c r="B993" s="1577"/>
      <c r="C993" s="983"/>
      <c r="D993" s="1000"/>
      <c r="E993" s="983"/>
      <c r="F993" s="1000">
        <v>133934940</v>
      </c>
      <c r="G993" s="1000">
        <v>-12022130</v>
      </c>
      <c r="H993" s="1000">
        <v>121912810</v>
      </c>
      <c r="I993" s="983"/>
      <c r="J993" s="1000">
        <v>115465965</v>
      </c>
      <c r="K993" s="1000">
        <v>0</v>
      </c>
      <c r="L993" s="1000">
        <v>115465965</v>
      </c>
      <c r="M993" s="983"/>
      <c r="N993" s="1000">
        <v>6446845</v>
      </c>
      <c r="O993" s="1001"/>
    </row>
    <row r="994" spans="1:15">
      <c r="A994" s="994">
        <v>30</v>
      </c>
      <c r="B994" s="995" t="s">
        <v>223</v>
      </c>
      <c r="C994" s="983"/>
      <c r="D994" s="995" t="s">
        <v>269</v>
      </c>
      <c r="E994" s="983"/>
      <c r="F994" s="995"/>
      <c r="G994" s="995">
        <v>0</v>
      </c>
      <c r="H994" s="995">
        <v>0</v>
      </c>
      <c r="I994" s="983"/>
      <c r="J994" s="995"/>
      <c r="K994" s="995">
        <v>0</v>
      </c>
      <c r="L994" s="995">
        <v>0</v>
      </c>
      <c r="M994" s="983"/>
      <c r="N994" s="995">
        <v>0</v>
      </c>
      <c r="O994" s="996"/>
    </row>
    <row r="995" spans="1:15">
      <c r="A995" s="997">
        <v>31</v>
      </c>
      <c r="B995" s="998" t="s">
        <v>235</v>
      </c>
      <c r="C995" s="983"/>
      <c r="D995" s="998" t="s">
        <v>269</v>
      </c>
      <c r="E995" s="983"/>
      <c r="F995" s="998"/>
      <c r="G995" s="998">
        <v>0</v>
      </c>
      <c r="H995" s="998">
        <v>0</v>
      </c>
      <c r="I995" s="983"/>
      <c r="J995" s="998"/>
      <c r="K995" s="998">
        <v>0</v>
      </c>
      <c r="L995" s="998">
        <v>0</v>
      </c>
      <c r="M995" s="983"/>
      <c r="N995" s="998">
        <v>0</v>
      </c>
      <c r="O995" s="999"/>
    </row>
    <row r="996" spans="1:15">
      <c r="A996" s="994">
        <v>32</v>
      </c>
      <c r="B996" s="995" t="s">
        <v>232</v>
      </c>
      <c r="C996" s="983"/>
      <c r="D996" s="995" t="s">
        <v>269</v>
      </c>
      <c r="E996" s="983"/>
      <c r="F996" s="995">
        <v>22833325</v>
      </c>
      <c r="G996" s="995">
        <v>0</v>
      </c>
      <c r="H996" s="995">
        <v>22833325</v>
      </c>
      <c r="I996" s="983"/>
      <c r="J996" s="995">
        <v>22833325</v>
      </c>
      <c r="K996" s="995">
        <v>0</v>
      </c>
      <c r="L996" s="995">
        <v>22833325</v>
      </c>
      <c r="M996" s="983"/>
      <c r="N996" s="995">
        <v>0</v>
      </c>
      <c r="O996" s="996"/>
    </row>
    <row r="997" spans="1:15">
      <c r="A997" s="997">
        <v>33</v>
      </c>
      <c r="B997" s="998" t="s">
        <v>237</v>
      </c>
      <c r="C997" s="983"/>
      <c r="D997" s="998" t="s">
        <v>269</v>
      </c>
      <c r="E997" s="983"/>
      <c r="F997" s="998"/>
      <c r="G997" s="998">
        <v>0</v>
      </c>
      <c r="H997" s="998">
        <v>0</v>
      </c>
      <c r="I997" s="983"/>
      <c r="J997" s="998"/>
      <c r="K997" s="998">
        <v>0</v>
      </c>
      <c r="L997" s="998">
        <v>0</v>
      </c>
      <c r="M997" s="983"/>
      <c r="N997" s="998">
        <v>0</v>
      </c>
      <c r="O997" s="999"/>
    </row>
    <row r="998" spans="1:15">
      <c r="A998" s="994">
        <v>34</v>
      </c>
      <c r="B998" s="995" t="s">
        <v>234</v>
      </c>
      <c r="C998" s="983"/>
      <c r="D998" s="995" t="s">
        <v>269</v>
      </c>
      <c r="E998" s="983"/>
      <c r="F998" s="995">
        <v>111101615</v>
      </c>
      <c r="G998" s="995">
        <v>-12022130</v>
      </c>
      <c r="H998" s="995">
        <v>99079485</v>
      </c>
      <c r="I998" s="983"/>
      <c r="J998" s="995">
        <v>92632640</v>
      </c>
      <c r="K998" s="995">
        <v>0</v>
      </c>
      <c r="L998" s="995">
        <v>92632640</v>
      </c>
      <c r="M998" s="983"/>
      <c r="N998" s="995">
        <v>6446845</v>
      </c>
      <c r="O998" s="996" t="s">
        <v>4251</v>
      </c>
    </row>
    <row r="999" spans="1:15">
      <c r="A999" s="997">
        <v>35</v>
      </c>
      <c r="B999" s="998" t="s">
        <v>224</v>
      </c>
      <c r="C999" s="983"/>
      <c r="D999" s="998" t="s">
        <v>269</v>
      </c>
      <c r="E999" s="983"/>
      <c r="F999" s="998"/>
      <c r="G999" s="998">
        <v>0</v>
      </c>
      <c r="H999" s="998">
        <v>0</v>
      </c>
      <c r="I999" s="983"/>
      <c r="J999" s="998"/>
      <c r="K999" s="998">
        <v>0</v>
      </c>
      <c r="L999" s="998">
        <v>0</v>
      </c>
      <c r="M999" s="983"/>
      <c r="N999" s="998">
        <v>0</v>
      </c>
      <c r="O999" s="999"/>
    </row>
    <row r="1000" spans="1:15">
      <c r="A1000" s="994">
        <v>36</v>
      </c>
      <c r="B1000" s="995" t="s">
        <v>227</v>
      </c>
      <c r="C1000" s="983"/>
      <c r="D1000" s="995" t="s">
        <v>269</v>
      </c>
      <c r="E1000" s="983"/>
      <c r="F1000" s="995"/>
      <c r="G1000" s="995">
        <v>0</v>
      </c>
      <c r="H1000" s="995">
        <v>0</v>
      </c>
      <c r="I1000" s="983"/>
      <c r="J1000" s="995"/>
      <c r="K1000" s="995">
        <v>0</v>
      </c>
      <c r="L1000" s="995">
        <v>0</v>
      </c>
      <c r="M1000" s="983"/>
      <c r="N1000" s="995">
        <v>0</v>
      </c>
      <c r="O1000" s="996"/>
    </row>
    <row r="1001" spans="1:15">
      <c r="A1001" s="997">
        <v>37</v>
      </c>
      <c r="B1001" s="998" t="s">
        <v>226</v>
      </c>
      <c r="C1001" s="983"/>
      <c r="D1001" s="998" t="s">
        <v>254</v>
      </c>
      <c r="E1001" s="983"/>
      <c r="F1001" s="998"/>
      <c r="G1001" s="998">
        <v>0</v>
      </c>
      <c r="H1001" s="998">
        <v>0</v>
      </c>
      <c r="I1001" s="983"/>
      <c r="J1001" s="998"/>
      <c r="K1001" s="998">
        <v>0</v>
      </c>
      <c r="L1001" s="998">
        <v>0</v>
      </c>
      <c r="M1001" s="983"/>
      <c r="N1001" s="998">
        <v>0</v>
      </c>
      <c r="O1001" s="999"/>
    </row>
    <row r="1002" spans="1:15">
      <c r="A1002" s="994">
        <v>38</v>
      </c>
      <c r="B1002" s="995" t="s">
        <v>236</v>
      </c>
      <c r="C1002" s="983"/>
      <c r="D1002" s="995" t="s">
        <v>254</v>
      </c>
      <c r="E1002" s="983"/>
      <c r="F1002" s="995"/>
      <c r="G1002" s="995">
        <v>0</v>
      </c>
      <c r="H1002" s="995">
        <v>0</v>
      </c>
      <c r="I1002" s="983"/>
      <c r="J1002" s="995"/>
      <c r="K1002" s="995">
        <v>0</v>
      </c>
      <c r="L1002" s="995">
        <v>0</v>
      </c>
      <c r="M1002" s="983"/>
      <c r="N1002" s="995">
        <v>0</v>
      </c>
      <c r="O1002" s="996"/>
    </row>
    <row r="1003" spans="1:15">
      <c r="A1003" s="997">
        <v>39</v>
      </c>
      <c r="B1003" s="998" t="s">
        <v>230</v>
      </c>
      <c r="C1003" s="983"/>
      <c r="D1003" s="998" t="s">
        <v>254</v>
      </c>
      <c r="E1003" s="983"/>
      <c r="F1003" s="998"/>
      <c r="G1003" s="998">
        <v>0</v>
      </c>
      <c r="H1003" s="998">
        <v>0</v>
      </c>
      <c r="I1003" s="983"/>
      <c r="J1003" s="998"/>
      <c r="K1003" s="998">
        <v>0</v>
      </c>
      <c r="L1003" s="998">
        <v>0</v>
      </c>
      <c r="M1003" s="983"/>
      <c r="N1003" s="998">
        <v>0</v>
      </c>
      <c r="O1003" s="999"/>
    </row>
    <row r="1004" spans="1:15">
      <c r="A1004" s="994">
        <v>40</v>
      </c>
      <c r="B1004" s="995" t="s">
        <v>225</v>
      </c>
      <c r="C1004" s="983"/>
      <c r="D1004" s="995" t="s">
        <v>254</v>
      </c>
      <c r="E1004" s="983"/>
      <c r="F1004" s="995"/>
      <c r="G1004" s="995">
        <v>0</v>
      </c>
      <c r="H1004" s="995">
        <v>0</v>
      </c>
      <c r="I1004" s="983"/>
      <c r="J1004" s="995"/>
      <c r="K1004" s="995">
        <v>0</v>
      </c>
      <c r="L1004" s="995">
        <v>0</v>
      </c>
      <c r="M1004" s="983"/>
      <c r="N1004" s="995">
        <v>0</v>
      </c>
      <c r="O1004" s="996"/>
    </row>
    <row r="1005" spans="1:15">
      <c r="A1005" s="997">
        <v>41</v>
      </c>
      <c r="B1005" s="998" t="s">
        <v>701</v>
      </c>
      <c r="C1005" s="983"/>
      <c r="D1005" s="998" t="s">
        <v>263</v>
      </c>
      <c r="E1005" s="983"/>
      <c r="F1005" s="998"/>
      <c r="G1005" s="998">
        <v>0</v>
      </c>
      <c r="H1005" s="998">
        <v>0</v>
      </c>
      <c r="I1005" s="983"/>
      <c r="J1005" s="998"/>
      <c r="K1005" s="998">
        <v>0</v>
      </c>
      <c r="L1005" s="998">
        <v>0</v>
      </c>
      <c r="M1005" s="983"/>
      <c r="N1005" s="998">
        <v>0</v>
      </c>
      <c r="O1005" s="999"/>
    </row>
    <row r="1006" spans="1:15">
      <c r="A1006" s="994">
        <v>42</v>
      </c>
      <c r="B1006" s="995" t="s">
        <v>233</v>
      </c>
      <c r="C1006" s="983"/>
      <c r="D1006" s="995" t="s">
        <v>269</v>
      </c>
      <c r="E1006" s="983"/>
      <c r="F1006" s="995"/>
      <c r="G1006" s="995">
        <v>0</v>
      </c>
      <c r="H1006" s="995">
        <v>0</v>
      </c>
      <c r="I1006" s="983"/>
      <c r="J1006" s="995"/>
      <c r="K1006" s="995">
        <v>0</v>
      </c>
      <c r="L1006" s="995">
        <v>0</v>
      </c>
      <c r="M1006" s="983"/>
      <c r="N1006" s="995">
        <v>0</v>
      </c>
      <c r="O1006" s="996"/>
    </row>
    <row r="1007" spans="1:15">
      <c r="A1007" s="997">
        <v>43</v>
      </c>
      <c r="B1007" s="998" t="s">
        <v>231</v>
      </c>
      <c r="C1007" s="983"/>
      <c r="D1007" s="998" t="s">
        <v>269</v>
      </c>
      <c r="E1007" s="983"/>
      <c r="F1007" s="998"/>
      <c r="G1007" s="998">
        <v>0</v>
      </c>
      <c r="H1007" s="998">
        <v>0</v>
      </c>
      <c r="I1007" s="983"/>
      <c r="J1007" s="998"/>
      <c r="K1007" s="998">
        <v>0</v>
      </c>
      <c r="L1007" s="998">
        <v>0</v>
      </c>
      <c r="M1007" s="983"/>
      <c r="N1007" s="998">
        <v>0</v>
      </c>
      <c r="O1007" s="999"/>
    </row>
    <row r="1008" spans="1:15">
      <c r="A1008" s="994">
        <v>44</v>
      </c>
      <c r="B1008" s="995" t="s">
        <v>702</v>
      </c>
      <c r="C1008" s="983"/>
      <c r="D1008" s="995" t="s">
        <v>269</v>
      </c>
      <c r="E1008" s="983"/>
      <c r="F1008" s="995"/>
      <c r="G1008" s="995">
        <v>0</v>
      </c>
      <c r="H1008" s="995">
        <v>0</v>
      </c>
      <c r="I1008" s="983"/>
      <c r="J1008" s="995"/>
      <c r="K1008" s="995">
        <v>0</v>
      </c>
      <c r="L1008" s="995">
        <v>0</v>
      </c>
      <c r="M1008" s="983"/>
      <c r="N1008" s="995">
        <v>0</v>
      </c>
      <c r="O1008" s="996"/>
    </row>
    <row r="1009" spans="1:15">
      <c r="A1009" s="997">
        <v>45</v>
      </c>
      <c r="B1009" s="998" t="s">
        <v>229</v>
      </c>
      <c r="C1009" s="983"/>
      <c r="D1009" s="998" t="s">
        <v>269</v>
      </c>
      <c r="E1009" s="983"/>
      <c r="F1009" s="998"/>
      <c r="G1009" s="998">
        <v>0</v>
      </c>
      <c r="H1009" s="998">
        <v>0</v>
      </c>
      <c r="I1009" s="983"/>
      <c r="J1009" s="998"/>
      <c r="K1009" s="998">
        <v>0</v>
      </c>
      <c r="L1009" s="998">
        <v>0</v>
      </c>
      <c r="M1009" s="983"/>
      <c r="N1009" s="998">
        <v>0</v>
      </c>
      <c r="O1009" s="999"/>
    </row>
    <row r="1010" spans="1:15">
      <c r="A1010" s="994">
        <v>46</v>
      </c>
      <c r="B1010" s="995" t="s">
        <v>703</v>
      </c>
      <c r="C1010" s="983"/>
      <c r="D1010" s="995" t="s">
        <v>253</v>
      </c>
      <c r="E1010" s="983"/>
      <c r="F1010" s="995"/>
      <c r="G1010" s="995">
        <v>0</v>
      </c>
      <c r="H1010" s="995">
        <v>0</v>
      </c>
      <c r="I1010" s="983"/>
      <c r="J1010" s="995"/>
      <c r="K1010" s="995">
        <v>0</v>
      </c>
      <c r="L1010" s="995">
        <v>0</v>
      </c>
      <c r="M1010" s="983"/>
      <c r="N1010" s="995">
        <v>0</v>
      </c>
      <c r="O1010" s="996"/>
    </row>
    <row r="1011" spans="1:15">
      <c r="A1011" s="997">
        <v>47</v>
      </c>
      <c r="B1011" s="998" t="s">
        <v>282</v>
      </c>
      <c r="C1011" s="983"/>
      <c r="D1011" s="998" t="s">
        <v>274</v>
      </c>
      <c r="E1011" s="983"/>
      <c r="F1011" s="998"/>
      <c r="G1011" s="998">
        <v>0</v>
      </c>
      <c r="H1011" s="998">
        <v>0</v>
      </c>
      <c r="I1011" s="983"/>
      <c r="J1011" s="998"/>
      <c r="K1011" s="998">
        <v>0</v>
      </c>
      <c r="L1011" s="998">
        <v>0</v>
      </c>
      <c r="M1011" s="983"/>
      <c r="N1011" s="998">
        <v>0</v>
      </c>
      <c r="O1011" s="999"/>
    </row>
    <row r="1012" spans="1:15">
      <c r="A1012" s="994">
        <v>48</v>
      </c>
      <c r="B1012" s="995" t="s">
        <v>299</v>
      </c>
      <c r="C1012" s="983"/>
      <c r="D1012" s="995" t="s">
        <v>275</v>
      </c>
      <c r="E1012" s="983"/>
      <c r="F1012" s="995"/>
      <c r="G1012" s="995">
        <v>0</v>
      </c>
      <c r="H1012" s="995">
        <v>0</v>
      </c>
      <c r="I1012" s="983"/>
      <c r="J1012" s="995"/>
      <c r="K1012" s="995">
        <v>0</v>
      </c>
      <c r="L1012" s="995">
        <v>0</v>
      </c>
      <c r="M1012" s="983"/>
      <c r="N1012" s="995">
        <v>0</v>
      </c>
      <c r="O1012" s="996"/>
    </row>
    <row r="1013" spans="1:15">
      <c r="A1013" s="997">
        <v>49</v>
      </c>
      <c r="B1013" s="998" t="s">
        <v>704</v>
      </c>
      <c r="C1013" s="983"/>
      <c r="D1013" s="998" t="s">
        <v>276</v>
      </c>
      <c r="E1013" s="983"/>
      <c r="F1013" s="998"/>
      <c r="G1013" s="998">
        <v>0</v>
      </c>
      <c r="H1013" s="998">
        <v>0</v>
      </c>
      <c r="I1013" s="983"/>
      <c r="J1013" s="998"/>
      <c r="K1013" s="998">
        <v>0</v>
      </c>
      <c r="L1013" s="998">
        <v>0</v>
      </c>
      <c r="M1013" s="983"/>
      <c r="N1013" s="998">
        <v>0</v>
      </c>
      <c r="O1013" s="999"/>
    </row>
    <row r="1014" spans="1:15">
      <c r="A1014" s="994">
        <v>50</v>
      </c>
      <c r="B1014" s="995" t="s">
        <v>705</v>
      </c>
      <c r="C1014" s="983"/>
      <c r="D1014" s="995" t="s">
        <v>678</v>
      </c>
      <c r="E1014" s="983"/>
      <c r="F1014" s="995"/>
      <c r="G1014" s="995">
        <v>0</v>
      </c>
      <c r="H1014" s="995">
        <v>0</v>
      </c>
      <c r="I1014" s="983"/>
      <c r="J1014" s="995"/>
      <c r="K1014" s="995">
        <v>0</v>
      </c>
      <c r="L1014" s="995">
        <v>0</v>
      </c>
      <c r="M1014" s="983"/>
      <c r="N1014" s="995">
        <v>0</v>
      </c>
      <c r="O1014" s="996"/>
    </row>
    <row r="1015" spans="1:15" ht="12" thickBot="1">
      <c r="A1015" s="989"/>
      <c r="B1015" s="989" t="s">
        <v>679</v>
      </c>
      <c r="C1015" s="983"/>
      <c r="D1015" s="1002"/>
      <c r="E1015" s="983"/>
      <c r="F1015" s="1002">
        <v>133934940</v>
      </c>
      <c r="G1015" s="1002">
        <v>-12022130</v>
      </c>
      <c r="H1015" s="1002">
        <v>121912810</v>
      </c>
      <c r="I1015" s="983"/>
      <c r="J1015" s="1002">
        <v>115465965</v>
      </c>
      <c r="K1015" s="1002">
        <v>0</v>
      </c>
      <c r="L1015" s="1002">
        <v>115465965</v>
      </c>
      <c r="M1015" s="983"/>
      <c r="N1015" s="1002">
        <v>6446845</v>
      </c>
      <c r="O1015" s="989"/>
    </row>
    <row r="1016" spans="1:15" ht="12" thickTop="1">
      <c r="A1016" s="1005"/>
      <c r="B1016" s="1005"/>
      <c r="C1016" s="1006"/>
      <c r="D1016" s="1007"/>
      <c r="E1016" s="1006"/>
      <c r="F1016" s="1007"/>
      <c r="G1016" s="1007"/>
      <c r="H1016" s="1007"/>
      <c r="I1016" s="1006"/>
      <c r="J1016" s="1007"/>
      <c r="K1016" s="1007"/>
      <c r="L1016" s="1007"/>
      <c r="M1016" s="1007"/>
      <c r="N1016" s="1007"/>
      <c r="O1016" s="1005"/>
    </row>
    <row r="1017" spans="1:15">
      <c r="A1017" s="1577" t="s">
        <v>300</v>
      </c>
      <c r="B1017" s="1577"/>
      <c r="C1017" s="983"/>
      <c r="D1017" s="1000"/>
      <c r="E1017" s="983"/>
      <c r="F1017" s="1000">
        <v>46450000</v>
      </c>
      <c r="G1017" s="1000">
        <v>0</v>
      </c>
      <c r="H1017" s="1000">
        <v>46450000</v>
      </c>
      <c r="I1017" s="983"/>
      <c r="J1017" s="1000">
        <v>0</v>
      </c>
      <c r="K1017" s="1000">
        <v>0</v>
      </c>
      <c r="L1017" s="1000">
        <v>0</v>
      </c>
      <c r="M1017" s="983"/>
      <c r="N1017" s="1000">
        <v>46450000</v>
      </c>
      <c r="O1017" s="1001"/>
    </row>
    <row r="1018" spans="1:15">
      <c r="A1018" s="994">
        <v>51</v>
      </c>
      <c r="B1018" s="995" t="s">
        <v>725</v>
      </c>
      <c r="C1018" s="983"/>
      <c r="D1018" s="995" t="s">
        <v>31</v>
      </c>
      <c r="E1018" s="983"/>
      <c r="F1018" s="995">
        <v>46450000</v>
      </c>
      <c r="G1018" s="995">
        <v>0</v>
      </c>
      <c r="H1018" s="995">
        <v>46450000</v>
      </c>
      <c r="I1018" s="983"/>
      <c r="J1018" s="995"/>
      <c r="K1018" s="995">
        <v>0</v>
      </c>
      <c r="L1018" s="995">
        <v>0</v>
      </c>
      <c r="M1018" s="983"/>
      <c r="N1018" s="995">
        <v>46450000</v>
      </c>
      <c r="O1018" s="996"/>
    </row>
    <row r="1019" spans="1:15">
      <c r="A1019" s="997">
        <v>52</v>
      </c>
      <c r="B1019" s="998" t="s">
        <v>726</v>
      </c>
      <c r="C1019" s="983"/>
      <c r="D1019" s="998" t="s">
        <v>31</v>
      </c>
      <c r="E1019" s="983"/>
      <c r="F1019" s="998"/>
      <c r="G1019" s="998">
        <v>0</v>
      </c>
      <c r="H1019" s="998">
        <v>0</v>
      </c>
      <c r="I1019" s="983"/>
      <c r="J1019" s="998"/>
      <c r="K1019" s="998">
        <v>0</v>
      </c>
      <c r="L1019" s="998">
        <v>0</v>
      </c>
      <c r="M1019" s="983"/>
      <c r="N1019" s="998">
        <v>0</v>
      </c>
      <c r="O1019" s="999"/>
    </row>
    <row r="1020" spans="1:15">
      <c r="A1020" s="994">
        <v>53</v>
      </c>
      <c r="B1020" s="995" t="s">
        <v>727</v>
      </c>
      <c r="C1020" s="983"/>
      <c r="D1020" s="995" t="s">
        <v>31</v>
      </c>
      <c r="E1020" s="983"/>
      <c r="F1020" s="995"/>
      <c r="G1020" s="995">
        <v>0</v>
      </c>
      <c r="H1020" s="995">
        <v>0</v>
      </c>
      <c r="I1020" s="983"/>
      <c r="J1020" s="995"/>
      <c r="K1020" s="995">
        <v>0</v>
      </c>
      <c r="L1020" s="995">
        <v>0</v>
      </c>
      <c r="M1020" s="983"/>
      <c r="N1020" s="995">
        <v>0</v>
      </c>
      <c r="O1020" s="996"/>
    </row>
    <row r="1021" spans="1:15">
      <c r="A1021" s="997">
        <v>54</v>
      </c>
      <c r="B1021" s="998" t="s">
        <v>513</v>
      </c>
      <c r="C1021" s="983"/>
      <c r="D1021" s="998" t="s">
        <v>31</v>
      </c>
      <c r="E1021" s="983"/>
      <c r="F1021" s="998"/>
      <c r="G1021" s="998">
        <v>0</v>
      </c>
      <c r="H1021" s="998">
        <v>0</v>
      </c>
      <c r="I1021" s="983"/>
      <c r="J1021" s="998"/>
      <c r="K1021" s="998">
        <v>0</v>
      </c>
      <c r="L1021" s="998">
        <v>0</v>
      </c>
      <c r="M1021" s="983"/>
      <c r="N1021" s="998">
        <v>0</v>
      </c>
      <c r="O1021" s="999"/>
    </row>
    <row r="1022" spans="1:15">
      <c r="A1022" s="1005"/>
      <c r="B1022" s="1005"/>
      <c r="C1022" s="1006"/>
      <c r="D1022" s="1007"/>
      <c r="E1022" s="1006"/>
      <c r="F1022" s="1007"/>
      <c r="G1022" s="1007"/>
      <c r="H1022" s="1007"/>
      <c r="I1022" s="1006"/>
      <c r="J1022" s="1007"/>
      <c r="K1022" s="1007"/>
      <c r="L1022" s="1007"/>
      <c r="M1022" s="1007"/>
      <c r="N1022" s="1007"/>
      <c r="O1022" s="1005"/>
    </row>
    <row r="1023" spans="1:15">
      <c r="A1023" s="1577" t="s">
        <v>301</v>
      </c>
      <c r="B1023" s="1577"/>
      <c r="C1023" s="983"/>
      <c r="D1023" s="1000"/>
      <c r="E1023" s="983"/>
      <c r="F1023" s="1000">
        <v>0</v>
      </c>
      <c r="G1023" s="1000">
        <v>0</v>
      </c>
      <c r="H1023" s="1000">
        <v>0</v>
      </c>
      <c r="I1023" s="983"/>
      <c r="J1023" s="1000">
        <v>0</v>
      </c>
      <c r="K1023" s="1000">
        <v>0</v>
      </c>
      <c r="L1023" s="1000">
        <v>0</v>
      </c>
      <c r="M1023" s="983"/>
      <c r="N1023" s="1000">
        <v>0</v>
      </c>
      <c r="O1023" s="1001"/>
    </row>
    <row r="1024" spans="1:15">
      <c r="A1024" s="994">
        <v>55</v>
      </c>
      <c r="B1024" s="995" t="s">
        <v>956</v>
      </c>
      <c r="C1024" s="983"/>
      <c r="D1024" s="995" t="s">
        <v>953</v>
      </c>
      <c r="E1024" s="983"/>
      <c r="F1024" s="995"/>
      <c r="G1024" s="995">
        <v>0</v>
      </c>
      <c r="H1024" s="995">
        <v>0</v>
      </c>
      <c r="I1024" s="983"/>
      <c r="J1024" s="995"/>
      <c r="K1024" s="995">
        <v>0</v>
      </c>
      <c r="L1024" s="995">
        <v>0</v>
      </c>
      <c r="M1024" s="983"/>
      <c r="N1024" s="995">
        <v>0</v>
      </c>
      <c r="O1024" s="996"/>
    </row>
    <row r="1025" spans="1:15">
      <c r="A1025" s="997">
        <v>56</v>
      </c>
      <c r="B1025" s="998" t="s">
        <v>957</v>
      </c>
      <c r="C1025" s="983"/>
      <c r="D1025" s="998" t="s">
        <v>958</v>
      </c>
      <c r="E1025" s="983"/>
      <c r="F1025" s="998"/>
      <c r="G1025" s="998">
        <v>0</v>
      </c>
      <c r="H1025" s="998">
        <v>0</v>
      </c>
      <c r="I1025" s="983"/>
      <c r="J1025" s="998"/>
      <c r="K1025" s="998">
        <v>0</v>
      </c>
      <c r="L1025" s="998">
        <v>0</v>
      </c>
      <c r="M1025" s="983"/>
      <c r="N1025" s="998">
        <v>0</v>
      </c>
      <c r="O1025" s="999"/>
    </row>
    <row r="1026" spans="1:15">
      <c r="A1026" s="994">
        <v>57</v>
      </c>
      <c r="B1026" s="995" t="s">
        <v>959</v>
      </c>
      <c r="C1026" s="983"/>
      <c r="D1026" s="995" t="s">
        <v>953</v>
      </c>
      <c r="E1026" s="983"/>
      <c r="F1026" s="995"/>
      <c r="G1026" s="995">
        <v>0</v>
      </c>
      <c r="H1026" s="995">
        <v>0</v>
      </c>
      <c r="I1026" s="983"/>
      <c r="J1026" s="995"/>
      <c r="K1026" s="995">
        <v>0</v>
      </c>
      <c r="L1026" s="995">
        <v>0</v>
      </c>
      <c r="M1026" s="983"/>
      <c r="N1026" s="995">
        <v>0</v>
      </c>
      <c r="O1026" s="996"/>
    </row>
    <row r="1027" spans="1:15">
      <c r="A1027" s="997">
        <v>58</v>
      </c>
      <c r="B1027" s="998" t="s">
        <v>960</v>
      </c>
      <c r="C1027" s="983"/>
      <c r="D1027" s="998" t="s">
        <v>953</v>
      </c>
      <c r="E1027" s="983"/>
      <c r="F1027" s="998"/>
      <c r="G1027" s="998">
        <v>0</v>
      </c>
      <c r="H1027" s="998">
        <v>0</v>
      </c>
      <c r="I1027" s="983"/>
      <c r="J1027" s="998"/>
      <c r="K1027" s="998">
        <v>0</v>
      </c>
      <c r="L1027" s="998">
        <v>0</v>
      </c>
      <c r="M1027" s="983"/>
      <c r="N1027" s="998">
        <v>0</v>
      </c>
      <c r="O1027" s="999"/>
    </row>
    <row r="1028" spans="1:15">
      <c r="A1028" s="994">
        <v>59</v>
      </c>
      <c r="B1028" s="995" t="s">
        <v>961</v>
      </c>
      <c r="C1028" s="983"/>
      <c r="D1028" s="995" t="s">
        <v>953</v>
      </c>
      <c r="E1028" s="983"/>
      <c r="F1028" s="995"/>
      <c r="G1028" s="995">
        <v>0</v>
      </c>
      <c r="H1028" s="995">
        <v>0</v>
      </c>
      <c r="I1028" s="983"/>
      <c r="J1028" s="995"/>
      <c r="K1028" s="995">
        <v>0</v>
      </c>
      <c r="L1028" s="995">
        <v>0</v>
      </c>
      <c r="M1028" s="983"/>
      <c r="N1028" s="995">
        <v>0</v>
      </c>
      <c r="O1028" s="996"/>
    </row>
    <row r="1029" spans="1:15">
      <c r="A1029" s="997">
        <v>60</v>
      </c>
      <c r="B1029" s="998" t="s">
        <v>962</v>
      </c>
      <c r="C1029" s="983"/>
      <c r="D1029" s="998" t="s">
        <v>953</v>
      </c>
      <c r="E1029" s="983"/>
      <c r="F1029" s="998"/>
      <c r="G1029" s="998">
        <v>0</v>
      </c>
      <c r="H1029" s="998">
        <v>0</v>
      </c>
      <c r="I1029" s="983"/>
      <c r="J1029" s="998"/>
      <c r="K1029" s="998">
        <v>0</v>
      </c>
      <c r="L1029" s="998">
        <v>0</v>
      </c>
      <c r="M1029" s="983"/>
      <c r="N1029" s="998">
        <v>0</v>
      </c>
      <c r="O1029" s="999"/>
    </row>
    <row r="1030" spans="1:15">
      <c r="A1030" s="994">
        <v>61</v>
      </c>
      <c r="B1030" s="995" t="s">
        <v>963</v>
      </c>
      <c r="C1030" s="983"/>
      <c r="D1030" s="995" t="s">
        <v>953</v>
      </c>
      <c r="E1030" s="983"/>
      <c r="F1030" s="995"/>
      <c r="G1030" s="995">
        <v>0</v>
      </c>
      <c r="H1030" s="995">
        <v>0</v>
      </c>
      <c r="I1030" s="983"/>
      <c r="J1030" s="995"/>
      <c r="K1030" s="995">
        <v>0</v>
      </c>
      <c r="L1030" s="995">
        <v>0</v>
      </c>
      <c r="M1030" s="983"/>
      <c r="N1030" s="995">
        <v>0</v>
      </c>
      <c r="O1030" s="996"/>
    </row>
    <row r="1031" spans="1:15">
      <c r="A1031" s="997">
        <v>62</v>
      </c>
      <c r="B1031" s="998" t="s">
        <v>964</v>
      </c>
      <c r="C1031" s="983"/>
      <c r="D1031" s="998" t="s">
        <v>953</v>
      </c>
      <c r="E1031" s="983"/>
      <c r="F1031" s="998"/>
      <c r="G1031" s="998">
        <v>0</v>
      </c>
      <c r="H1031" s="998">
        <v>0</v>
      </c>
      <c r="I1031" s="983"/>
      <c r="J1031" s="998"/>
      <c r="K1031" s="998">
        <v>0</v>
      </c>
      <c r="L1031" s="998">
        <v>0</v>
      </c>
      <c r="M1031" s="983"/>
      <c r="N1031" s="998">
        <v>0</v>
      </c>
      <c r="O1031" s="999"/>
    </row>
    <row r="1032" spans="1:15">
      <c r="A1032" s="994">
        <v>63</v>
      </c>
      <c r="B1032" s="995" t="s">
        <v>965</v>
      </c>
      <c r="C1032" s="983"/>
      <c r="D1032" s="995" t="s">
        <v>953</v>
      </c>
      <c r="E1032" s="983"/>
      <c r="F1032" s="995"/>
      <c r="G1032" s="995">
        <v>0</v>
      </c>
      <c r="H1032" s="995">
        <v>0</v>
      </c>
      <c r="I1032" s="983"/>
      <c r="J1032" s="995"/>
      <c r="K1032" s="995">
        <v>0</v>
      </c>
      <c r="L1032" s="995">
        <v>0</v>
      </c>
      <c r="M1032" s="983"/>
      <c r="N1032" s="995">
        <v>0</v>
      </c>
      <c r="O1032" s="996"/>
    </row>
    <row r="1033" spans="1:15">
      <c r="A1033" s="997">
        <v>64</v>
      </c>
      <c r="B1033" s="998" t="s">
        <v>1380</v>
      </c>
      <c r="C1033" s="983"/>
      <c r="D1033" s="998"/>
      <c r="E1033" s="983"/>
      <c r="F1033" s="998"/>
      <c r="G1033" s="998">
        <v>0</v>
      </c>
      <c r="H1033" s="998">
        <v>0</v>
      </c>
      <c r="I1033" s="983"/>
      <c r="J1033" s="998"/>
      <c r="K1033" s="998">
        <v>0</v>
      </c>
      <c r="L1033" s="998">
        <v>0</v>
      </c>
      <c r="M1033" s="983"/>
      <c r="N1033" s="998">
        <v>0</v>
      </c>
      <c r="O1033" s="999"/>
    </row>
    <row r="1034" spans="1:15">
      <c r="A1034" s="994">
        <v>65</v>
      </c>
      <c r="B1034" s="995" t="s">
        <v>966</v>
      </c>
      <c r="C1034" s="983"/>
      <c r="D1034" s="995"/>
      <c r="E1034" s="983" t="s">
        <v>437</v>
      </c>
      <c r="F1034" s="995"/>
      <c r="G1034" s="995">
        <v>0</v>
      </c>
      <c r="H1034" s="995">
        <v>0</v>
      </c>
      <c r="I1034" s="983"/>
      <c r="J1034" s="995"/>
      <c r="K1034" s="995">
        <v>0</v>
      </c>
      <c r="L1034" s="995">
        <v>0</v>
      </c>
      <c r="M1034" s="983"/>
      <c r="N1034" s="995">
        <v>0</v>
      </c>
      <c r="O1034" s="996"/>
    </row>
    <row r="1035" spans="1:15">
      <c r="A1035" s="1577" t="s">
        <v>992</v>
      </c>
      <c r="B1035" s="1577"/>
      <c r="C1035" s="983"/>
      <c r="D1035" s="1000"/>
      <c r="E1035" s="983"/>
      <c r="F1035" s="1000">
        <v>0</v>
      </c>
      <c r="G1035" s="1000">
        <v>0</v>
      </c>
      <c r="H1035" s="1000">
        <v>0</v>
      </c>
      <c r="I1035" s="983"/>
      <c r="J1035" s="1000">
        <v>0</v>
      </c>
      <c r="K1035" s="1000">
        <v>0</v>
      </c>
      <c r="L1035" s="1000">
        <v>0</v>
      </c>
      <c r="M1035" s="983"/>
      <c r="N1035" s="1000">
        <v>0</v>
      </c>
      <c r="O1035" s="1001"/>
    </row>
    <row r="1036" spans="1:15">
      <c r="A1036" s="994">
        <v>66</v>
      </c>
      <c r="B1036" s="995" t="s">
        <v>729</v>
      </c>
      <c r="C1036" s="983"/>
      <c r="D1036" s="995" t="s">
        <v>680</v>
      </c>
      <c r="E1036" s="983"/>
      <c r="F1036" s="995"/>
      <c r="G1036" s="995">
        <v>0</v>
      </c>
      <c r="H1036" s="995">
        <v>0</v>
      </c>
      <c r="I1036" s="983"/>
      <c r="J1036" s="995"/>
      <c r="K1036" s="995">
        <v>0</v>
      </c>
      <c r="L1036" s="995">
        <v>0</v>
      </c>
      <c r="M1036" s="983"/>
      <c r="N1036" s="995">
        <v>0</v>
      </c>
      <c r="O1036" s="996"/>
    </row>
    <row r="1037" spans="1:15">
      <c r="A1037" s="997">
        <v>67</v>
      </c>
      <c r="B1037" s="998" t="s">
        <v>730</v>
      </c>
      <c r="C1037" s="983"/>
      <c r="D1037" s="998" t="s">
        <v>681</v>
      </c>
      <c r="E1037" s="983"/>
      <c r="F1037" s="998"/>
      <c r="G1037" s="998">
        <v>0</v>
      </c>
      <c r="H1037" s="998">
        <v>0</v>
      </c>
      <c r="I1037" s="983"/>
      <c r="J1037" s="998"/>
      <c r="K1037" s="998">
        <v>0</v>
      </c>
      <c r="L1037" s="998">
        <v>0</v>
      </c>
      <c r="M1037" s="983"/>
      <c r="N1037" s="998">
        <v>0</v>
      </c>
      <c r="O1037" s="999"/>
    </row>
    <row r="1038" spans="1:15">
      <c r="A1038" s="994">
        <v>68</v>
      </c>
      <c r="B1038" s="995" t="s">
        <v>731</v>
      </c>
      <c r="C1038" s="983"/>
      <c r="D1038" s="995" t="s">
        <v>967</v>
      </c>
      <c r="E1038" s="983"/>
      <c r="F1038" s="995"/>
      <c r="G1038" s="995">
        <v>0</v>
      </c>
      <c r="H1038" s="995">
        <v>0</v>
      </c>
      <c r="I1038" s="983"/>
      <c r="J1038" s="995"/>
      <c r="K1038" s="995">
        <v>0</v>
      </c>
      <c r="L1038" s="995">
        <v>0</v>
      </c>
      <c r="M1038" s="983"/>
      <c r="N1038" s="995">
        <v>0</v>
      </c>
      <c r="O1038" s="996"/>
    </row>
    <row r="1039" spans="1:15">
      <c r="A1039" s="997">
        <v>69</v>
      </c>
      <c r="B1039" s="998" t="s">
        <v>706</v>
      </c>
      <c r="C1039" s="983"/>
      <c r="D1039" s="998" t="s">
        <v>682</v>
      </c>
      <c r="E1039" s="983"/>
      <c r="F1039" s="998"/>
      <c r="G1039" s="998">
        <v>0</v>
      </c>
      <c r="H1039" s="998">
        <v>0</v>
      </c>
      <c r="I1039" s="983"/>
      <c r="J1039" s="998"/>
      <c r="K1039" s="998">
        <v>0</v>
      </c>
      <c r="L1039" s="998">
        <v>0</v>
      </c>
      <c r="M1039" s="983"/>
      <c r="N1039" s="998">
        <v>0</v>
      </c>
      <c r="O1039" s="999"/>
    </row>
    <row r="1043" spans="1:15">
      <c r="A1043" s="981">
        <v>629</v>
      </c>
      <c r="B1043" s="982" t="s">
        <v>667</v>
      </c>
      <c r="C1043" s="983"/>
      <c r="D1043" s="983"/>
      <c r="E1043" s="983"/>
      <c r="F1043" s="984" t="s">
        <v>24</v>
      </c>
      <c r="G1043" s="984"/>
      <c r="H1043" s="983"/>
      <c r="I1043" s="983"/>
      <c r="J1043" s="983"/>
      <c r="K1043" s="982" t="s">
        <v>668</v>
      </c>
      <c r="L1043" s="985">
        <v>2022</v>
      </c>
      <c r="M1043" s="983"/>
      <c r="N1043" s="986">
        <v>586.96199999999999</v>
      </c>
      <c r="O1043" s="987"/>
    </row>
    <row r="1044" spans="1:15">
      <c r="A1044" s="981">
        <v>46113</v>
      </c>
      <c r="B1044" s="988"/>
      <c r="C1044" s="983"/>
      <c r="D1044" s="983"/>
      <c r="E1044" s="983"/>
      <c r="F1044" s="983"/>
      <c r="G1044" s="983"/>
      <c r="H1044" s="983"/>
      <c r="I1044" s="983"/>
      <c r="J1044" s="983"/>
      <c r="K1044" s="983"/>
      <c r="L1044" s="983"/>
      <c r="M1044" s="983"/>
      <c r="N1044" s="983"/>
      <c r="O1044" s="987"/>
    </row>
    <row r="1045" spans="1:15">
      <c r="A1045" s="1578" t="s">
        <v>0</v>
      </c>
      <c r="B1045" s="1580" t="s">
        <v>371</v>
      </c>
      <c r="C1045" s="983"/>
      <c r="D1045" s="1582" t="s">
        <v>669</v>
      </c>
      <c r="E1045" s="983"/>
      <c r="F1045" s="1584" t="s">
        <v>670</v>
      </c>
      <c r="G1045" s="1584"/>
      <c r="H1045" s="1584"/>
      <c r="I1045" s="983"/>
      <c r="J1045" s="1584" t="s">
        <v>671</v>
      </c>
      <c r="K1045" s="1584"/>
      <c r="L1045" s="1584"/>
      <c r="M1045" s="983"/>
      <c r="N1045" s="1574" t="s">
        <v>672</v>
      </c>
      <c r="O1045" s="1574" t="s">
        <v>372</v>
      </c>
    </row>
    <row r="1046" spans="1:15" ht="12" thickBot="1">
      <c r="A1046" s="1579"/>
      <c r="B1046" s="1581"/>
      <c r="C1046" s="983"/>
      <c r="D1046" s="1583"/>
      <c r="E1046" s="983"/>
      <c r="F1046" s="990" t="s">
        <v>673</v>
      </c>
      <c r="G1046" s="991" t="s">
        <v>674</v>
      </c>
      <c r="H1046" s="991" t="s">
        <v>675</v>
      </c>
      <c r="I1046" s="983"/>
      <c r="J1046" s="991" t="s">
        <v>673</v>
      </c>
      <c r="K1046" s="991" t="s">
        <v>674</v>
      </c>
      <c r="L1046" s="991" t="s">
        <v>675</v>
      </c>
      <c r="M1046" s="983"/>
      <c r="N1046" s="1575"/>
      <c r="O1046" s="1575"/>
    </row>
    <row r="1047" spans="1:15" ht="12" thickTop="1">
      <c r="A1047" s="1576" t="s">
        <v>445</v>
      </c>
      <c r="B1047" s="1576"/>
      <c r="C1047" s="983"/>
      <c r="D1047" s="992"/>
      <c r="E1047" s="983" t="s">
        <v>437</v>
      </c>
      <c r="F1047" s="992">
        <v>0</v>
      </c>
      <c r="G1047" s="992">
        <v>0</v>
      </c>
      <c r="H1047" s="992">
        <v>0</v>
      </c>
      <c r="I1047" s="983"/>
      <c r="J1047" s="992">
        <v>0</v>
      </c>
      <c r="K1047" s="992">
        <v>0</v>
      </c>
      <c r="L1047" s="992">
        <v>0</v>
      </c>
      <c r="M1047" s="983"/>
      <c r="N1047" s="992">
        <v>0</v>
      </c>
      <c r="O1047" s="993"/>
    </row>
    <row r="1048" spans="1:15">
      <c r="A1048" s="994">
        <v>1</v>
      </c>
      <c r="B1048" s="995" t="s">
        <v>683</v>
      </c>
      <c r="C1048" s="983"/>
      <c r="D1048" s="995" t="s">
        <v>257</v>
      </c>
      <c r="E1048" s="983" t="s">
        <v>437</v>
      </c>
      <c r="F1048" s="995"/>
      <c r="G1048" s="995">
        <v>0</v>
      </c>
      <c r="H1048" s="995">
        <v>0</v>
      </c>
      <c r="I1048" s="983"/>
      <c r="J1048" s="995"/>
      <c r="K1048" s="995">
        <v>0</v>
      </c>
      <c r="L1048" s="995">
        <v>0</v>
      </c>
      <c r="M1048" s="983"/>
      <c r="N1048" s="995">
        <v>0</v>
      </c>
      <c r="O1048" s="996"/>
    </row>
    <row r="1049" spans="1:15">
      <c r="A1049" s="997">
        <v>2</v>
      </c>
      <c r="B1049" s="998" t="s">
        <v>294</v>
      </c>
      <c r="C1049" s="983"/>
      <c r="D1049" s="998" t="s">
        <v>257</v>
      </c>
      <c r="E1049" s="983" t="s">
        <v>437</v>
      </c>
      <c r="F1049" s="998"/>
      <c r="G1049" s="998">
        <v>0</v>
      </c>
      <c r="H1049" s="998">
        <v>0</v>
      </c>
      <c r="I1049" s="983"/>
      <c r="J1049" s="998"/>
      <c r="K1049" s="998">
        <v>0</v>
      </c>
      <c r="L1049" s="998">
        <v>0</v>
      </c>
      <c r="M1049" s="983"/>
      <c r="N1049" s="998">
        <v>0</v>
      </c>
      <c r="O1049" s="999"/>
    </row>
    <row r="1050" spans="1:15">
      <c r="A1050" s="994">
        <v>3</v>
      </c>
      <c r="B1050" s="995" t="s">
        <v>295</v>
      </c>
      <c r="C1050" s="983"/>
      <c r="D1050" s="995" t="s">
        <v>257</v>
      </c>
      <c r="E1050" s="983" t="s">
        <v>437</v>
      </c>
      <c r="F1050" s="995"/>
      <c r="G1050" s="995">
        <v>0</v>
      </c>
      <c r="H1050" s="995">
        <v>0</v>
      </c>
      <c r="I1050" s="983"/>
      <c r="J1050" s="995"/>
      <c r="K1050" s="995">
        <v>0</v>
      </c>
      <c r="L1050" s="995">
        <v>0</v>
      </c>
      <c r="M1050" s="983"/>
      <c r="N1050" s="995">
        <v>0</v>
      </c>
      <c r="O1050" s="996"/>
    </row>
    <row r="1051" spans="1:15">
      <c r="A1051" s="997">
        <v>4</v>
      </c>
      <c r="B1051" s="998" t="s">
        <v>684</v>
      </c>
      <c r="C1051" s="983"/>
      <c r="D1051" s="998" t="s">
        <v>286</v>
      </c>
      <c r="E1051" s="983" t="s">
        <v>437</v>
      </c>
      <c r="F1051" s="998"/>
      <c r="G1051" s="998">
        <v>0</v>
      </c>
      <c r="H1051" s="998">
        <v>0</v>
      </c>
      <c r="I1051" s="983"/>
      <c r="J1051" s="998"/>
      <c r="K1051" s="998">
        <v>0</v>
      </c>
      <c r="L1051" s="998">
        <v>0</v>
      </c>
      <c r="M1051" s="983"/>
      <c r="N1051" s="998">
        <v>0</v>
      </c>
      <c r="O1051" s="999"/>
    </row>
    <row r="1052" spans="1:15">
      <c r="A1052" s="994">
        <v>5</v>
      </c>
      <c r="B1052" s="995" t="s">
        <v>685</v>
      </c>
      <c r="C1052" s="983"/>
      <c r="D1052" s="995" t="s">
        <v>286</v>
      </c>
      <c r="E1052" s="983" t="s">
        <v>437</v>
      </c>
      <c r="F1052" s="995"/>
      <c r="G1052" s="995">
        <v>0</v>
      </c>
      <c r="H1052" s="995">
        <v>0</v>
      </c>
      <c r="I1052" s="983"/>
      <c r="J1052" s="995"/>
      <c r="K1052" s="995">
        <v>0</v>
      </c>
      <c r="L1052" s="995">
        <v>0</v>
      </c>
      <c r="M1052" s="983"/>
      <c r="N1052" s="995">
        <v>0</v>
      </c>
      <c r="O1052" s="996"/>
    </row>
    <row r="1053" spans="1:15">
      <c r="A1053" s="997">
        <v>6</v>
      </c>
      <c r="B1053" s="998" t="s">
        <v>686</v>
      </c>
      <c r="C1053" s="983"/>
      <c r="D1053" s="998" t="s">
        <v>286</v>
      </c>
      <c r="E1053" s="983" t="s">
        <v>437</v>
      </c>
      <c r="F1053" s="998"/>
      <c r="G1053" s="998">
        <v>0</v>
      </c>
      <c r="H1053" s="998">
        <v>0</v>
      </c>
      <c r="I1053" s="983"/>
      <c r="J1053" s="998"/>
      <c r="K1053" s="998">
        <v>0</v>
      </c>
      <c r="L1053" s="998">
        <v>0</v>
      </c>
      <c r="M1053" s="983"/>
      <c r="N1053" s="998">
        <v>0</v>
      </c>
      <c r="O1053" s="999"/>
    </row>
    <row r="1054" spans="1:15">
      <c r="A1054" s="1577" t="s">
        <v>676</v>
      </c>
      <c r="B1054" s="1577"/>
      <c r="C1054" s="983"/>
      <c r="D1054" s="1000"/>
      <c r="E1054" s="983" t="s">
        <v>437</v>
      </c>
      <c r="F1054" s="1000">
        <v>0</v>
      </c>
      <c r="G1054" s="1000">
        <v>0</v>
      </c>
      <c r="H1054" s="1000">
        <v>0</v>
      </c>
      <c r="I1054" s="983"/>
      <c r="J1054" s="1000">
        <v>0</v>
      </c>
      <c r="K1054" s="1000">
        <v>0</v>
      </c>
      <c r="L1054" s="1000">
        <v>0</v>
      </c>
      <c r="M1054" s="983"/>
      <c r="N1054" s="1000">
        <v>0</v>
      </c>
      <c r="O1054" s="1001"/>
    </row>
    <row r="1055" spans="1:15">
      <c r="A1055" s="994">
        <v>7</v>
      </c>
      <c r="B1055" s="995" t="s">
        <v>993</v>
      </c>
      <c r="C1055" s="983"/>
      <c r="D1055" s="995" t="s">
        <v>257</v>
      </c>
      <c r="E1055" s="983" t="s">
        <v>437</v>
      </c>
      <c r="F1055" s="995"/>
      <c r="G1055" s="995">
        <v>0</v>
      </c>
      <c r="H1055" s="995">
        <v>0</v>
      </c>
      <c r="I1055" s="983"/>
      <c r="J1055" s="995"/>
      <c r="K1055" s="995">
        <v>0</v>
      </c>
      <c r="L1055" s="995">
        <v>0</v>
      </c>
      <c r="M1055" s="983"/>
      <c r="N1055" s="995">
        <v>0</v>
      </c>
      <c r="O1055" s="996"/>
    </row>
    <row r="1056" spans="1:15">
      <c r="A1056" s="997">
        <v>8</v>
      </c>
      <c r="B1056" s="998" t="s">
        <v>994</v>
      </c>
      <c r="C1056" s="983"/>
      <c r="D1056" s="998" t="s">
        <v>257</v>
      </c>
      <c r="E1056" s="983" t="s">
        <v>437</v>
      </c>
      <c r="F1056" s="998"/>
      <c r="G1056" s="998">
        <v>0</v>
      </c>
      <c r="H1056" s="998">
        <v>0</v>
      </c>
      <c r="I1056" s="983"/>
      <c r="J1056" s="998"/>
      <c r="K1056" s="998">
        <v>0</v>
      </c>
      <c r="L1056" s="998">
        <v>0</v>
      </c>
      <c r="M1056" s="983"/>
      <c r="N1056" s="998">
        <v>0</v>
      </c>
      <c r="O1056" s="999"/>
    </row>
    <row r="1057" spans="1:15">
      <c r="A1057" s="994">
        <v>9</v>
      </c>
      <c r="B1057" s="995" t="s">
        <v>995</v>
      </c>
      <c r="C1057" s="983"/>
      <c r="D1057" s="995" t="s">
        <v>257</v>
      </c>
      <c r="E1057" s="983" t="s">
        <v>437</v>
      </c>
      <c r="F1057" s="995"/>
      <c r="G1057" s="995">
        <v>0</v>
      </c>
      <c r="H1057" s="995">
        <v>0</v>
      </c>
      <c r="I1057" s="983"/>
      <c r="J1057" s="995"/>
      <c r="K1057" s="995">
        <v>0</v>
      </c>
      <c r="L1057" s="995">
        <v>0</v>
      </c>
      <c r="M1057" s="983"/>
      <c r="N1057" s="995">
        <v>0</v>
      </c>
      <c r="O1057" s="996"/>
    </row>
    <row r="1058" spans="1:15">
      <c r="A1058" s="997">
        <v>10</v>
      </c>
      <c r="B1058" s="998" t="s">
        <v>996</v>
      </c>
      <c r="C1058" s="983"/>
      <c r="D1058" s="998" t="s">
        <v>259</v>
      </c>
      <c r="E1058" s="983" t="s">
        <v>437</v>
      </c>
      <c r="F1058" s="998"/>
      <c r="G1058" s="998">
        <v>0</v>
      </c>
      <c r="H1058" s="998">
        <v>0</v>
      </c>
      <c r="I1058" s="983"/>
      <c r="J1058" s="998"/>
      <c r="K1058" s="998">
        <v>0</v>
      </c>
      <c r="L1058" s="998">
        <v>0</v>
      </c>
      <c r="M1058" s="983"/>
      <c r="N1058" s="998">
        <v>0</v>
      </c>
      <c r="O1058" s="999"/>
    </row>
    <row r="1059" spans="1:15">
      <c r="A1059" s="994">
        <v>11</v>
      </c>
      <c r="B1059" s="995" t="s">
        <v>997</v>
      </c>
      <c r="C1059" s="983"/>
      <c r="D1059" s="995" t="s">
        <v>259</v>
      </c>
      <c r="E1059" s="983" t="s">
        <v>437</v>
      </c>
      <c r="F1059" s="995"/>
      <c r="G1059" s="995">
        <v>0</v>
      </c>
      <c r="H1059" s="995">
        <v>0</v>
      </c>
      <c r="I1059" s="983"/>
      <c r="J1059" s="995"/>
      <c r="K1059" s="995">
        <v>0</v>
      </c>
      <c r="L1059" s="995">
        <v>0</v>
      </c>
      <c r="M1059" s="983"/>
      <c r="N1059" s="995">
        <v>0</v>
      </c>
      <c r="O1059" s="996"/>
    </row>
    <row r="1060" spans="1:15">
      <c r="A1060" s="997">
        <v>12</v>
      </c>
      <c r="B1060" s="998" t="s">
        <v>998</v>
      </c>
      <c r="C1060" s="983"/>
      <c r="D1060" s="998" t="s">
        <v>259</v>
      </c>
      <c r="E1060" s="983" t="s">
        <v>437</v>
      </c>
      <c r="F1060" s="998"/>
      <c r="G1060" s="998">
        <v>0</v>
      </c>
      <c r="H1060" s="998">
        <v>0</v>
      </c>
      <c r="I1060" s="983"/>
      <c r="J1060" s="998"/>
      <c r="K1060" s="998">
        <v>0</v>
      </c>
      <c r="L1060" s="998">
        <v>0</v>
      </c>
      <c r="M1060" s="983"/>
      <c r="N1060" s="998">
        <v>0</v>
      </c>
      <c r="O1060" s="999"/>
    </row>
    <row r="1061" spans="1:15">
      <c r="A1061" s="1577" t="s">
        <v>535</v>
      </c>
      <c r="B1061" s="1577"/>
      <c r="C1061" s="983"/>
      <c r="D1061" s="1000"/>
      <c r="E1061" s="983" t="s">
        <v>437</v>
      </c>
      <c r="F1061" s="1000">
        <v>0</v>
      </c>
      <c r="G1061" s="1000">
        <v>0</v>
      </c>
      <c r="H1061" s="1000">
        <v>0</v>
      </c>
      <c r="I1061" s="983"/>
      <c r="J1061" s="1000">
        <v>0</v>
      </c>
      <c r="K1061" s="1000">
        <v>0</v>
      </c>
      <c r="L1061" s="1000">
        <v>0</v>
      </c>
      <c r="M1061" s="983"/>
      <c r="N1061" s="1000">
        <v>0</v>
      </c>
      <c r="O1061" s="1001"/>
    </row>
    <row r="1062" spans="1:15">
      <c r="A1062" s="994">
        <v>13</v>
      </c>
      <c r="B1062" s="995" t="s">
        <v>693</v>
      </c>
      <c r="C1062" s="983"/>
      <c r="D1062" s="995"/>
      <c r="E1062" s="983" t="s">
        <v>437</v>
      </c>
      <c r="F1062" s="995"/>
      <c r="G1062" s="995">
        <v>0</v>
      </c>
      <c r="H1062" s="995">
        <v>0</v>
      </c>
      <c r="I1062" s="983"/>
      <c r="J1062" s="995"/>
      <c r="K1062" s="995">
        <v>0</v>
      </c>
      <c r="L1062" s="995">
        <v>0</v>
      </c>
      <c r="M1062" s="983"/>
      <c r="N1062" s="995">
        <v>0</v>
      </c>
      <c r="O1062" s="996"/>
    </row>
    <row r="1063" spans="1:15">
      <c r="A1063" s="997">
        <v>14</v>
      </c>
      <c r="B1063" s="998" t="s">
        <v>694</v>
      </c>
      <c r="C1063" s="983"/>
      <c r="D1063" s="998"/>
      <c r="E1063" s="983" t="s">
        <v>437</v>
      </c>
      <c r="F1063" s="998"/>
      <c r="G1063" s="998">
        <v>0</v>
      </c>
      <c r="H1063" s="998">
        <v>0</v>
      </c>
      <c r="I1063" s="983"/>
      <c r="J1063" s="998"/>
      <c r="K1063" s="998">
        <v>0</v>
      </c>
      <c r="L1063" s="998">
        <v>0</v>
      </c>
      <c r="M1063" s="983"/>
      <c r="N1063" s="998">
        <v>0</v>
      </c>
      <c r="O1063" s="999"/>
    </row>
    <row r="1064" spans="1:15">
      <c r="A1064" s="994">
        <v>15</v>
      </c>
      <c r="B1064" s="995" t="s">
        <v>695</v>
      </c>
      <c r="C1064" s="983"/>
      <c r="D1064" s="995"/>
      <c r="E1064" s="983" t="s">
        <v>437</v>
      </c>
      <c r="F1064" s="995"/>
      <c r="G1064" s="995">
        <v>0</v>
      </c>
      <c r="H1064" s="995">
        <v>0</v>
      </c>
      <c r="I1064" s="983"/>
      <c r="J1064" s="995"/>
      <c r="K1064" s="995">
        <v>0</v>
      </c>
      <c r="L1064" s="995">
        <v>0</v>
      </c>
      <c r="M1064" s="983"/>
      <c r="N1064" s="995">
        <v>0</v>
      </c>
      <c r="O1064" s="996"/>
    </row>
    <row r="1065" spans="1:15">
      <c r="A1065" s="1577" t="s">
        <v>537</v>
      </c>
      <c r="B1065" s="1577"/>
      <c r="C1065" s="983"/>
      <c r="D1065" s="1000"/>
      <c r="E1065" s="983" t="s">
        <v>437</v>
      </c>
      <c r="F1065" s="1000">
        <v>0</v>
      </c>
      <c r="G1065" s="1000">
        <v>0</v>
      </c>
      <c r="H1065" s="1000">
        <v>0</v>
      </c>
      <c r="I1065" s="983"/>
      <c r="J1065" s="1000">
        <v>0</v>
      </c>
      <c r="K1065" s="1000">
        <v>0</v>
      </c>
      <c r="L1065" s="1000">
        <v>0</v>
      </c>
      <c r="M1065" s="983"/>
      <c r="N1065" s="1000">
        <v>0</v>
      </c>
      <c r="O1065" s="1001"/>
    </row>
    <row r="1066" spans="1:15">
      <c r="A1066" s="994">
        <v>16</v>
      </c>
      <c r="B1066" s="995" t="s">
        <v>447</v>
      </c>
      <c r="C1066" s="983"/>
      <c r="D1066" s="995" t="s">
        <v>263</v>
      </c>
      <c r="E1066" s="983" t="s">
        <v>437</v>
      </c>
      <c r="F1066" s="995"/>
      <c r="G1066" s="995">
        <v>0</v>
      </c>
      <c r="H1066" s="995">
        <v>0</v>
      </c>
      <c r="I1066" s="983"/>
      <c r="J1066" s="995"/>
      <c r="K1066" s="995">
        <v>0</v>
      </c>
      <c r="L1066" s="995">
        <v>0</v>
      </c>
      <c r="M1066" s="983"/>
      <c r="N1066" s="995">
        <v>0</v>
      </c>
      <c r="O1066" s="996"/>
    </row>
    <row r="1067" spans="1:15">
      <c r="A1067" s="997">
        <v>17</v>
      </c>
      <c r="B1067" s="998" t="s">
        <v>448</v>
      </c>
      <c r="C1067" s="983"/>
      <c r="D1067" s="998" t="s">
        <v>263</v>
      </c>
      <c r="E1067" s="983" t="s">
        <v>437</v>
      </c>
      <c r="F1067" s="998"/>
      <c r="G1067" s="998">
        <v>0</v>
      </c>
      <c r="H1067" s="998">
        <v>0</v>
      </c>
      <c r="I1067" s="983"/>
      <c r="J1067" s="998"/>
      <c r="K1067" s="998">
        <v>0</v>
      </c>
      <c r="L1067" s="998">
        <v>0</v>
      </c>
      <c r="M1067" s="983"/>
      <c r="N1067" s="998">
        <v>0</v>
      </c>
      <c r="O1067" s="999"/>
    </row>
    <row r="1068" spans="1:15">
      <c r="A1068" s="994">
        <v>18</v>
      </c>
      <c r="B1068" s="995" t="s">
        <v>228</v>
      </c>
      <c r="C1068" s="983"/>
      <c r="D1068" s="995" t="s">
        <v>263</v>
      </c>
      <c r="E1068" s="983" t="s">
        <v>437</v>
      </c>
      <c r="F1068" s="995"/>
      <c r="G1068" s="995">
        <v>0</v>
      </c>
      <c r="H1068" s="995">
        <v>0</v>
      </c>
      <c r="I1068" s="983"/>
      <c r="J1068" s="995"/>
      <c r="K1068" s="995">
        <v>0</v>
      </c>
      <c r="L1068" s="995">
        <v>0</v>
      </c>
      <c r="M1068" s="983"/>
      <c r="N1068" s="995">
        <v>0</v>
      </c>
      <c r="O1068" s="996"/>
    </row>
    <row r="1069" spans="1:15">
      <c r="A1069" s="1577" t="s">
        <v>446</v>
      </c>
      <c r="B1069" s="1577"/>
      <c r="C1069" s="983"/>
      <c r="D1069" s="1000"/>
      <c r="E1069" s="983" t="s">
        <v>437</v>
      </c>
      <c r="F1069" s="1000">
        <v>0</v>
      </c>
      <c r="G1069" s="1000">
        <v>0</v>
      </c>
      <c r="H1069" s="1000">
        <v>0</v>
      </c>
      <c r="I1069" s="983"/>
      <c r="J1069" s="1000">
        <v>0</v>
      </c>
      <c r="K1069" s="1000">
        <v>0</v>
      </c>
      <c r="L1069" s="1000">
        <v>0</v>
      </c>
      <c r="M1069" s="983"/>
      <c r="N1069" s="1000">
        <v>0</v>
      </c>
      <c r="O1069" s="1001"/>
    </row>
    <row r="1070" spans="1:15">
      <c r="A1070" s="997">
        <v>19</v>
      </c>
      <c r="B1070" s="998" t="s">
        <v>284</v>
      </c>
      <c r="C1070" s="983"/>
      <c r="D1070" s="998" t="s">
        <v>257</v>
      </c>
      <c r="E1070" s="983" t="s">
        <v>437</v>
      </c>
      <c r="F1070" s="998"/>
      <c r="G1070" s="998">
        <v>0</v>
      </c>
      <c r="H1070" s="998">
        <v>0</v>
      </c>
      <c r="I1070" s="983"/>
      <c r="J1070" s="998"/>
      <c r="K1070" s="998">
        <v>0</v>
      </c>
      <c r="L1070" s="998">
        <v>0</v>
      </c>
      <c r="M1070" s="983"/>
      <c r="N1070" s="998">
        <v>0</v>
      </c>
      <c r="O1070" s="999"/>
    </row>
    <row r="1071" spans="1:15">
      <c r="A1071" s="994">
        <v>20</v>
      </c>
      <c r="B1071" s="995" t="s">
        <v>696</v>
      </c>
      <c r="C1071" s="983"/>
      <c r="D1071" s="995" t="s">
        <v>257</v>
      </c>
      <c r="E1071" s="983" t="s">
        <v>437</v>
      </c>
      <c r="F1071" s="995"/>
      <c r="G1071" s="995">
        <v>0</v>
      </c>
      <c r="H1071" s="995">
        <v>0</v>
      </c>
      <c r="I1071" s="983"/>
      <c r="J1071" s="995"/>
      <c r="K1071" s="995">
        <v>0</v>
      </c>
      <c r="L1071" s="995">
        <v>0</v>
      </c>
      <c r="M1071" s="983"/>
      <c r="N1071" s="995">
        <v>0</v>
      </c>
      <c r="O1071" s="996"/>
    </row>
    <row r="1072" spans="1:15">
      <c r="A1072" s="997">
        <v>21</v>
      </c>
      <c r="B1072" s="998" t="s">
        <v>285</v>
      </c>
      <c r="C1072" s="983"/>
      <c r="D1072" s="998" t="s">
        <v>257</v>
      </c>
      <c r="E1072" s="983" t="s">
        <v>437</v>
      </c>
      <c r="F1072" s="998"/>
      <c r="G1072" s="998">
        <v>0</v>
      </c>
      <c r="H1072" s="998">
        <v>0</v>
      </c>
      <c r="I1072" s="983"/>
      <c r="J1072" s="998"/>
      <c r="K1072" s="998">
        <v>0</v>
      </c>
      <c r="L1072" s="998">
        <v>0</v>
      </c>
      <c r="M1072" s="983"/>
      <c r="N1072" s="998">
        <v>0</v>
      </c>
      <c r="O1072" s="999"/>
    </row>
    <row r="1073" spans="1:15">
      <c r="A1073" s="994">
        <v>22</v>
      </c>
      <c r="B1073" s="995" t="s">
        <v>298</v>
      </c>
      <c r="C1073" s="983"/>
      <c r="D1073" s="995" t="s">
        <v>257</v>
      </c>
      <c r="E1073" s="983" t="s">
        <v>437</v>
      </c>
      <c r="F1073" s="995"/>
      <c r="G1073" s="995">
        <v>0</v>
      </c>
      <c r="H1073" s="995">
        <v>0</v>
      </c>
      <c r="I1073" s="983"/>
      <c r="J1073" s="995"/>
      <c r="K1073" s="995">
        <v>0</v>
      </c>
      <c r="L1073" s="995">
        <v>0</v>
      </c>
      <c r="M1073" s="983"/>
      <c r="N1073" s="995">
        <v>0</v>
      </c>
      <c r="O1073" s="996"/>
    </row>
    <row r="1074" spans="1:15">
      <c r="A1074" s="997">
        <v>23</v>
      </c>
      <c r="B1074" s="998" t="s">
        <v>297</v>
      </c>
      <c r="C1074" s="983"/>
      <c r="D1074" s="998" t="s">
        <v>257</v>
      </c>
      <c r="E1074" s="983" t="s">
        <v>437</v>
      </c>
      <c r="F1074" s="998"/>
      <c r="G1074" s="998">
        <v>0</v>
      </c>
      <c r="H1074" s="998">
        <v>0</v>
      </c>
      <c r="I1074" s="983"/>
      <c r="J1074" s="998"/>
      <c r="K1074" s="998">
        <v>0</v>
      </c>
      <c r="L1074" s="998">
        <v>0</v>
      </c>
      <c r="M1074" s="983"/>
      <c r="N1074" s="998">
        <v>0</v>
      </c>
      <c r="O1074" s="999"/>
    </row>
    <row r="1075" spans="1:15">
      <c r="A1075" s="994">
        <v>24</v>
      </c>
      <c r="B1075" s="995" t="s">
        <v>697</v>
      </c>
      <c r="C1075" s="983"/>
      <c r="D1075" s="995" t="s">
        <v>257</v>
      </c>
      <c r="E1075" s="983" t="s">
        <v>437</v>
      </c>
      <c r="F1075" s="995"/>
      <c r="G1075" s="995">
        <v>0</v>
      </c>
      <c r="H1075" s="995">
        <v>0</v>
      </c>
      <c r="I1075" s="983"/>
      <c r="J1075" s="995"/>
      <c r="K1075" s="995">
        <v>0</v>
      </c>
      <c r="L1075" s="995">
        <v>0</v>
      </c>
      <c r="M1075" s="983"/>
      <c r="N1075" s="995">
        <v>0</v>
      </c>
      <c r="O1075" s="996"/>
    </row>
    <row r="1076" spans="1:15">
      <c r="A1076" s="997">
        <v>25</v>
      </c>
      <c r="B1076" s="998" t="s">
        <v>291</v>
      </c>
      <c r="C1076" s="983"/>
      <c r="D1076" s="998" t="s">
        <v>257</v>
      </c>
      <c r="E1076" s="983" t="s">
        <v>437</v>
      </c>
      <c r="F1076" s="998"/>
      <c r="G1076" s="998">
        <v>0</v>
      </c>
      <c r="H1076" s="998">
        <v>0</v>
      </c>
      <c r="I1076" s="983"/>
      <c r="J1076" s="998"/>
      <c r="K1076" s="998">
        <v>0</v>
      </c>
      <c r="L1076" s="998">
        <v>0</v>
      </c>
      <c r="M1076" s="983"/>
      <c r="N1076" s="998">
        <v>0</v>
      </c>
      <c r="O1076" s="999"/>
    </row>
    <row r="1077" spans="1:15">
      <c r="A1077" s="994">
        <v>26</v>
      </c>
      <c r="B1077" s="995" t="s">
        <v>698</v>
      </c>
      <c r="C1077" s="983"/>
      <c r="D1077" s="995" t="s">
        <v>257</v>
      </c>
      <c r="E1077" s="983" t="s">
        <v>437</v>
      </c>
      <c r="F1077" s="995"/>
      <c r="G1077" s="995">
        <v>0</v>
      </c>
      <c r="H1077" s="995">
        <v>0</v>
      </c>
      <c r="I1077" s="983"/>
      <c r="J1077" s="995"/>
      <c r="K1077" s="995">
        <v>0</v>
      </c>
      <c r="L1077" s="995">
        <v>0</v>
      </c>
      <c r="M1077" s="983"/>
      <c r="N1077" s="995">
        <v>0</v>
      </c>
      <c r="O1077" s="996"/>
    </row>
    <row r="1078" spans="1:15">
      <c r="A1078" s="997">
        <v>27</v>
      </c>
      <c r="B1078" s="998" t="s">
        <v>287</v>
      </c>
      <c r="C1078" s="983"/>
      <c r="D1078" s="998" t="s">
        <v>286</v>
      </c>
      <c r="E1078" s="983" t="s">
        <v>437</v>
      </c>
      <c r="F1078" s="998"/>
      <c r="G1078" s="998">
        <v>0</v>
      </c>
      <c r="H1078" s="998">
        <v>0</v>
      </c>
      <c r="I1078" s="983"/>
      <c r="J1078" s="998"/>
      <c r="K1078" s="998">
        <v>0</v>
      </c>
      <c r="L1078" s="998">
        <v>0</v>
      </c>
      <c r="M1078" s="983"/>
      <c r="N1078" s="998">
        <v>0</v>
      </c>
      <c r="O1078" s="999"/>
    </row>
    <row r="1079" spans="1:15">
      <c r="A1079" s="994">
        <v>28</v>
      </c>
      <c r="B1079" s="995" t="s">
        <v>699</v>
      </c>
      <c r="C1079" s="983"/>
      <c r="D1079" s="995" t="s">
        <v>257</v>
      </c>
      <c r="E1079" s="983" t="s">
        <v>437</v>
      </c>
      <c r="F1079" s="995"/>
      <c r="G1079" s="995">
        <v>0</v>
      </c>
      <c r="H1079" s="995">
        <v>0</v>
      </c>
      <c r="I1079" s="983"/>
      <c r="J1079" s="995"/>
      <c r="K1079" s="995">
        <v>0</v>
      </c>
      <c r="L1079" s="995">
        <v>0</v>
      </c>
      <c r="M1079" s="983"/>
      <c r="N1079" s="995">
        <v>0</v>
      </c>
      <c r="O1079" s="996"/>
    </row>
    <row r="1080" spans="1:15">
      <c r="A1080" s="997">
        <v>29</v>
      </c>
      <c r="B1080" s="998" t="s">
        <v>700</v>
      </c>
      <c r="C1080" s="983"/>
      <c r="D1080" s="998" t="s">
        <v>11</v>
      </c>
      <c r="E1080" s="983" t="s">
        <v>437</v>
      </c>
      <c r="F1080" s="998"/>
      <c r="G1080" s="998">
        <v>0</v>
      </c>
      <c r="H1080" s="998">
        <v>0</v>
      </c>
      <c r="I1080" s="983"/>
      <c r="J1080" s="998"/>
      <c r="K1080" s="998">
        <v>0</v>
      </c>
      <c r="L1080" s="998">
        <v>0</v>
      </c>
      <c r="M1080" s="983"/>
      <c r="N1080" s="998">
        <v>0</v>
      </c>
      <c r="O1080" s="999"/>
    </row>
    <row r="1081" spans="1:15">
      <c r="A1081" s="1577" t="s">
        <v>677</v>
      </c>
      <c r="B1081" s="1577"/>
      <c r="C1081" s="983"/>
      <c r="D1081" s="1000"/>
      <c r="E1081" s="983" t="s">
        <v>437</v>
      </c>
      <c r="F1081" s="1000">
        <v>74859434</v>
      </c>
      <c r="G1081" s="1000">
        <v>0</v>
      </c>
      <c r="H1081" s="1000">
        <v>74859434</v>
      </c>
      <c r="I1081" s="983"/>
      <c r="J1081" s="1000">
        <v>74859434</v>
      </c>
      <c r="K1081" s="1000">
        <v>0</v>
      </c>
      <c r="L1081" s="1000">
        <v>74859434</v>
      </c>
      <c r="M1081" s="983"/>
      <c r="N1081" s="1000">
        <v>0</v>
      </c>
      <c r="O1081" s="1001"/>
    </row>
    <row r="1082" spans="1:15">
      <c r="A1082" s="994">
        <v>30</v>
      </c>
      <c r="B1082" s="995" t="s">
        <v>223</v>
      </c>
      <c r="C1082" s="983"/>
      <c r="D1082" s="995" t="s">
        <v>269</v>
      </c>
      <c r="E1082" s="983" t="s">
        <v>437</v>
      </c>
      <c r="F1082" s="995"/>
      <c r="G1082" s="995">
        <v>0</v>
      </c>
      <c r="H1082" s="995">
        <v>0</v>
      </c>
      <c r="I1082" s="983"/>
      <c r="J1082" s="995"/>
      <c r="K1082" s="995">
        <v>0</v>
      </c>
      <c r="L1082" s="995">
        <v>0</v>
      </c>
      <c r="M1082" s="983"/>
      <c r="N1082" s="995">
        <v>0</v>
      </c>
      <c r="O1082" s="996"/>
    </row>
    <row r="1083" spans="1:15">
      <c r="A1083" s="997">
        <v>31</v>
      </c>
      <c r="B1083" s="998" t="s">
        <v>235</v>
      </c>
      <c r="C1083" s="983"/>
      <c r="D1083" s="998" t="s">
        <v>269</v>
      </c>
      <c r="E1083" s="983" t="s">
        <v>437</v>
      </c>
      <c r="F1083" s="998"/>
      <c r="G1083" s="998">
        <v>0</v>
      </c>
      <c r="H1083" s="998">
        <v>0</v>
      </c>
      <c r="I1083" s="983"/>
      <c r="J1083" s="998"/>
      <c r="K1083" s="998">
        <v>0</v>
      </c>
      <c r="L1083" s="998">
        <v>0</v>
      </c>
      <c r="M1083" s="983"/>
      <c r="N1083" s="998">
        <v>0</v>
      </c>
      <c r="O1083" s="999"/>
    </row>
    <row r="1084" spans="1:15">
      <c r="A1084" s="994">
        <v>32</v>
      </c>
      <c r="B1084" s="995" t="s">
        <v>232</v>
      </c>
      <c r="C1084" s="983"/>
      <c r="D1084" s="995" t="s">
        <v>269</v>
      </c>
      <c r="E1084" s="983" t="s">
        <v>437</v>
      </c>
      <c r="F1084" s="995">
        <v>40681983</v>
      </c>
      <c r="G1084" s="995">
        <v>0</v>
      </c>
      <c r="H1084" s="995">
        <v>40681983</v>
      </c>
      <c r="I1084" s="983"/>
      <c r="J1084" s="995">
        <v>40681983</v>
      </c>
      <c r="K1084" s="995">
        <v>0</v>
      </c>
      <c r="L1084" s="995">
        <v>40681983</v>
      </c>
      <c r="M1084" s="983"/>
      <c r="N1084" s="995">
        <v>0</v>
      </c>
      <c r="O1084" s="996"/>
    </row>
    <row r="1085" spans="1:15">
      <c r="A1085" s="997">
        <v>33</v>
      </c>
      <c r="B1085" s="998" t="s">
        <v>237</v>
      </c>
      <c r="C1085" s="983"/>
      <c r="D1085" s="998" t="s">
        <v>269</v>
      </c>
      <c r="E1085" s="983" t="s">
        <v>437</v>
      </c>
      <c r="F1085" s="998"/>
      <c r="G1085" s="998">
        <v>0</v>
      </c>
      <c r="H1085" s="998">
        <v>0</v>
      </c>
      <c r="I1085" s="983"/>
      <c r="J1085" s="998"/>
      <c r="K1085" s="998">
        <v>0</v>
      </c>
      <c r="L1085" s="998">
        <v>0</v>
      </c>
      <c r="M1085" s="983"/>
      <c r="N1085" s="998">
        <v>0</v>
      </c>
      <c r="O1085" s="999"/>
    </row>
    <row r="1086" spans="1:15">
      <c r="A1086" s="994">
        <v>34</v>
      </c>
      <c r="B1086" s="995" t="s">
        <v>234</v>
      </c>
      <c r="C1086" s="983"/>
      <c r="D1086" s="995" t="s">
        <v>269</v>
      </c>
      <c r="E1086" s="983" t="s">
        <v>437</v>
      </c>
      <c r="F1086" s="995">
        <v>34177451</v>
      </c>
      <c r="G1086" s="995">
        <v>0</v>
      </c>
      <c r="H1086" s="995">
        <v>34177451</v>
      </c>
      <c r="I1086" s="983"/>
      <c r="J1086" s="995">
        <v>34177451</v>
      </c>
      <c r="K1086" s="995">
        <v>0</v>
      </c>
      <c r="L1086" s="995">
        <v>34177451</v>
      </c>
      <c r="M1086" s="983"/>
      <c r="N1086" s="995">
        <v>0</v>
      </c>
      <c r="O1086" s="996"/>
    </row>
    <row r="1087" spans="1:15">
      <c r="A1087" s="997">
        <v>35</v>
      </c>
      <c r="B1087" s="998" t="s">
        <v>224</v>
      </c>
      <c r="C1087" s="983"/>
      <c r="D1087" s="998" t="s">
        <v>269</v>
      </c>
      <c r="E1087" s="983" t="s">
        <v>437</v>
      </c>
      <c r="F1087" s="998"/>
      <c r="G1087" s="998">
        <v>0</v>
      </c>
      <c r="H1087" s="998">
        <v>0</v>
      </c>
      <c r="I1087" s="983"/>
      <c r="J1087" s="998"/>
      <c r="K1087" s="998">
        <v>0</v>
      </c>
      <c r="L1087" s="998">
        <v>0</v>
      </c>
      <c r="M1087" s="983"/>
      <c r="N1087" s="998">
        <v>0</v>
      </c>
      <c r="O1087" s="999"/>
    </row>
    <row r="1088" spans="1:15">
      <c r="A1088" s="994">
        <v>36</v>
      </c>
      <c r="B1088" s="995" t="s">
        <v>227</v>
      </c>
      <c r="C1088" s="983"/>
      <c r="D1088" s="995" t="s">
        <v>269</v>
      </c>
      <c r="E1088" s="983" t="s">
        <v>437</v>
      </c>
      <c r="F1088" s="995"/>
      <c r="G1088" s="995">
        <v>0</v>
      </c>
      <c r="H1088" s="995">
        <v>0</v>
      </c>
      <c r="I1088" s="983"/>
      <c r="J1088" s="995"/>
      <c r="K1088" s="995">
        <v>0</v>
      </c>
      <c r="L1088" s="995">
        <v>0</v>
      </c>
      <c r="M1088" s="983"/>
      <c r="N1088" s="995">
        <v>0</v>
      </c>
      <c r="O1088" s="996"/>
    </row>
    <row r="1089" spans="1:15">
      <c r="A1089" s="997">
        <v>37</v>
      </c>
      <c r="B1089" s="998" t="s">
        <v>226</v>
      </c>
      <c r="C1089" s="983"/>
      <c r="D1089" s="998" t="s">
        <v>254</v>
      </c>
      <c r="E1089" s="983" t="s">
        <v>437</v>
      </c>
      <c r="F1089" s="998"/>
      <c r="G1089" s="998">
        <v>0</v>
      </c>
      <c r="H1089" s="998">
        <v>0</v>
      </c>
      <c r="I1089" s="983"/>
      <c r="J1089" s="998"/>
      <c r="K1089" s="998">
        <v>0</v>
      </c>
      <c r="L1089" s="998">
        <v>0</v>
      </c>
      <c r="M1089" s="983"/>
      <c r="N1089" s="998">
        <v>0</v>
      </c>
      <c r="O1089" s="999"/>
    </row>
    <row r="1090" spans="1:15">
      <c r="A1090" s="994">
        <v>38</v>
      </c>
      <c r="B1090" s="995" t="s">
        <v>236</v>
      </c>
      <c r="C1090" s="983"/>
      <c r="D1090" s="995" t="s">
        <v>254</v>
      </c>
      <c r="E1090" s="983" t="s">
        <v>437</v>
      </c>
      <c r="F1090" s="995"/>
      <c r="G1090" s="995">
        <v>0</v>
      </c>
      <c r="H1090" s="995">
        <v>0</v>
      </c>
      <c r="I1090" s="983"/>
      <c r="J1090" s="995"/>
      <c r="K1090" s="995">
        <v>0</v>
      </c>
      <c r="L1090" s="995">
        <v>0</v>
      </c>
      <c r="M1090" s="983"/>
      <c r="N1090" s="995">
        <v>0</v>
      </c>
      <c r="O1090" s="996"/>
    </row>
    <row r="1091" spans="1:15">
      <c r="A1091" s="997">
        <v>39</v>
      </c>
      <c r="B1091" s="998" t="s">
        <v>230</v>
      </c>
      <c r="C1091" s="983"/>
      <c r="D1091" s="998" t="s">
        <v>254</v>
      </c>
      <c r="E1091" s="983" t="s">
        <v>437</v>
      </c>
      <c r="F1091" s="998"/>
      <c r="G1091" s="998">
        <v>0</v>
      </c>
      <c r="H1091" s="998">
        <v>0</v>
      </c>
      <c r="I1091" s="983"/>
      <c r="J1091" s="998"/>
      <c r="K1091" s="998">
        <v>0</v>
      </c>
      <c r="L1091" s="998">
        <v>0</v>
      </c>
      <c r="M1091" s="983"/>
      <c r="N1091" s="998">
        <v>0</v>
      </c>
      <c r="O1091" s="999"/>
    </row>
    <row r="1092" spans="1:15">
      <c r="A1092" s="994">
        <v>40</v>
      </c>
      <c r="B1092" s="995" t="s">
        <v>225</v>
      </c>
      <c r="C1092" s="983"/>
      <c r="D1092" s="995" t="s">
        <v>254</v>
      </c>
      <c r="E1092" s="983" t="s">
        <v>437</v>
      </c>
      <c r="F1092" s="995"/>
      <c r="G1092" s="995">
        <v>0</v>
      </c>
      <c r="H1092" s="995">
        <v>0</v>
      </c>
      <c r="I1092" s="983"/>
      <c r="J1092" s="995"/>
      <c r="K1092" s="995">
        <v>0</v>
      </c>
      <c r="L1092" s="995">
        <v>0</v>
      </c>
      <c r="M1092" s="983"/>
      <c r="N1092" s="995">
        <v>0</v>
      </c>
      <c r="O1092" s="996"/>
    </row>
    <row r="1093" spans="1:15">
      <c r="A1093" s="997">
        <v>41</v>
      </c>
      <c r="B1093" s="998" t="s">
        <v>701</v>
      </c>
      <c r="C1093" s="983"/>
      <c r="D1093" s="998" t="s">
        <v>263</v>
      </c>
      <c r="E1093" s="983" t="s">
        <v>437</v>
      </c>
      <c r="F1093" s="998"/>
      <c r="G1093" s="998">
        <v>0</v>
      </c>
      <c r="H1093" s="998">
        <v>0</v>
      </c>
      <c r="I1093" s="983"/>
      <c r="J1093" s="998"/>
      <c r="K1093" s="998">
        <v>0</v>
      </c>
      <c r="L1093" s="998">
        <v>0</v>
      </c>
      <c r="M1093" s="983"/>
      <c r="N1093" s="998">
        <v>0</v>
      </c>
      <c r="O1093" s="999"/>
    </row>
    <row r="1094" spans="1:15">
      <c r="A1094" s="994">
        <v>42</v>
      </c>
      <c r="B1094" s="995" t="s">
        <v>233</v>
      </c>
      <c r="C1094" s="983"/>
      <c r="D1094" s="995" t="s">
        <v>269</v>
      </c>
      <c r="E1094" s="983" t="s">
        <v>437</v>
      </c>
      <c r="F1094" s="995"/>
      <c r="G1094" s="995">
        <v>0</v>
      </c>
      <c r="H1094" s="995">
        <v>0</v>
      </c>
      <c r="I1094" s="983"/>
      <c r="J1094" s="995"/>
      <c r="K1094" s="995">
        <v>0</v>
      </c>
      <c r="L1094" s="995">
        <v>0</v>
      </c>
      <c r="M1094" s="983"/>
      <c r="N1094" s="995">
        <v>0</v>
      </c>
      <c r="O1094" s="996"/>
    </row>
    <row r="1095" spans="1:15">
      <c r="A1095" s="997">
        <v>43</v>
      </c>
      <c r="B1095" s="998" t="s">
        <v>231</v>
      </c>
      <c r="C1095" s="983"/>
      <c r="D1095" s="998" t="s">
        <v>269</v>
      </c>
      <c r="E1095" s="983" t="s">
        <v>437</v>
      </c>
      <c r="F1095" s="998"/>
      <c r="G1095" s="998">
        <v>0</v>
      </c>
      <c r="H1095" s="998">
        <v>0</v>
      </c>
      <c r="I1095" s="983"/>
      <c r="J1095" s="998"/>
      <c r="K1095" s="998">
        <v>0</v>
      </c>
      <c r="L1095" s="998">
        <v>0</v>
      </c>
      <c r="M1095" s="983"/>
      <c r="N1095" s="998">
        <v>0</v>
      </c>
      <c r="O1095" s="999"/>
    </row>
    <row r="1096" spans="1:15">
      <c r="A1096" s="994">
        <v>44</v>
      </c>
      <c r="B1096" s="995" t="s">
        <v>702</v>
      </c>
      <c r="C1096" s="983"/>
      <c r="D1096" s="995" t="s">
        <v>269</v>
      </c>
      <c r="E1096" s="983" t="s">
        <v>437</v>
      </c>
      <c r="F1096" s="995"/>
      <c r="G1096" s="995">
        <v>0</v>
      </c>
      <c r="H1096" s="995">
        <v>0</v>
      </c>
      <c r="I1096" s="983"/>
      <c r="J1096" s="995"/>
      <c r="K1096" s="995">
        <v>0</v>
      </c>
      <c r="L1096" s="995"/>
      <c r="M1096" s="983"/>
      <c r="N1096" s="995">
        <v>0</v>
      </c>
      <c r="O1096" s="996"/>
    </row>
    <row r="1097" spans="1:15">
      <c r="A1097" s="997">
        <v>45</v>
      </c>
      <c r="B1097" s="998" t="s">
        <v>229</v>
      </c>
      <c r="C1097" s="983"/>
      <c r="D1097" s="998" t="s">
        <v>269</v>
      </c>
      <c r="E1097" s="983" t="s">
        <v>437</v>
      </c>
      <c r="F1097" s="998"/>
      <c r="G1097" s="998">
        <v>0</v>
      </c>
      <c r="H1097" s="998">
        <v>0</v>
      </c>
      <c r="I1097" s="983"/>
      <c r="J1097" s="998"/>
      <c r="K1097" s="998">
        <v>0</v>
      </c>
      <c r="L1097" s="998">
        <v>0</v>
      </c>
      <c r="M1097" s="983"/>
      <c r="N1097" s="998">
        <v>0</v>
      </c>
      <c r="O1097" s="999"/>
    </row>
    <row r="1098" spans="1:15">
      <c r="A1098" s="994">
        <v>46</v>
      </c>
      <c r="B1098" s="995" t="s">
        <v>703</v>
      </c>
      <c r="C1098" s="983"/>
      <c r="D1098" s="995" t="s">
        <v>253</v>
      </c>
      <c r="E1098" s="983" t="s">
        <v>437</v>
      </c>
      <c r="F1098" s="995"/>
      <c r="G1098" s="995">
        <v>0</v>
      </c>
      <c r="H1098" s="995">
        <v>0</v>
      </c>
      <c r="I1098" s="983"/>
      <c r="J1098" s="995"/>
      <c r="K1098" s="995">
        <v>0</v>
      </c>
      <c r="L1098" s="995">
        <v>0</v>
      </c>
      <c r="M1098" s="983"/>
      <c r="N1098" s="995">
        <v>0</v>
      </c>
      <c r="O1098" s="996"/>
    </row>
    <row r="1099" spans="1:15">
      <c r="A1099" s="997">
        <v>47</v>
      </c>
      <c r="B1099" s="998" t="s">
        <v>282</v>
      </c>
      <c r="C1099" s="983"/>
      <c r="D1099" s="998" t="s">
        <v>274</v>
      </c>
      <c r="E1099" s="983" t="s">
        <v>437</v>
      </c>
      <c r="F1099" s="998"/>
      <c r="G1099" s="998">
        <v>0</v>
      </c>
      <c r="H1099" s="998">
        <v>0</v>
      </c>
      <c r="I1099" s="983"/>
      <c r="J1099" s="998"/>
      <c r="K1099" s="998">
        <v>0</v>
      </c>
      <c r="L1099" s="998">
        <v>0</v>
      </c>
      <c r="M1099" s="983"/>
      <c r="N1099" s="998">
        <v>0</v>
      </c>
      <c r="O1099" s="999"/>
    </row>
    <row r="1100" spans="1:15">
      <c r="A1100" s="994">
        <v>48</v>
      </c>
      <c r="B1100" s="995" t="s">
        <v>299</v>
      </c>
      <c r="C1100" s="983"/>
      <c r="D1100" s="995" t="s">
        <v>275</v>
      </c>
      <c r="E1100" s="983" t="s">
        <v>437</v>
      </c>
      <c r="F1100" s="995"/>
      <c r="G1100" s="995">
        <v>0</v>
      </c>
      <c r="H1100" s="995">
        <v>0</v>
      </c>
      <c r="I1100" s="983"/>
      <c r="J1100" s="995"/>
      <c r="K1100" s="995">
        <v>0</v>
      </c>
      <c r="L1100" s="995">
        <v>0</v>
      </c>
      <c r="M1100" s="983"/>
      <c r="N1100" s="995">
        <v>0</v>
      </c>
      <c r="O1100" s="996"/>
    </row>
    <row r="1101" spans="1:15">
      <c r="A1101" s="997">
        <v>49</v>
      </c>
      <c r="B1101" s="998" t="s">
        <v>704</v>
      </c>
      <c r="C1101" s="983"/>
      <c r="D1101" s="998" t="s">
        <v>276</v>
      </c>
      <c r="E1101" s="983" t="s">
        <v>437</v>
      </c>
      <c r="F1101" s="998"/>
      <c r="G1101" s="998">
        <v>0</v>
      </c>
      <c r="H1101" s="998">
        <v>0</v>
      </c>
      <c r="I1101" s="983"/>
      <c r="J1101" s="998"/>
      <c r="K1101" s="998">
        <v>0</v>
      </c>
      <c r="L1101" s="998">
        <v>0</v>
      </c>
      <c r="M1101" s="983"/>
      <c r="N1101" s="998">
        <v>0</v>
      </c>
      <c r="O1101" s="999"/>
    </row>
    <row r="1102" spans="1:15">
      <c r="A1102" s="994">
        <v>50</v>
      </c>
      <c r="B1102" s="995" t="s">
        <v>705</v>
      </c>
      <c r="C1102" s="983"/>
      <c r="D1102" s="995" t="s">
        <v>678</v>
      </c>
      <c r="E1102" s="983" t="s">
        <v>437</v>
      </c>
      <c r="F1102" s="995"/>
      <c r="G1102" s="995">
        <v>0</v>
      </c>
      <c r="H1102" s="995">
        <v>0</v>
      </c>
      <c r="I1102" s="983"/>
      <c r="J1102" s="995"/>
      <c r="K1102" s="995">
        <v>0</v>
      </c>
      <c r="L1102" s="995">
        <v>0</v>
      </c>
      <c r="M1102" s="983"/>
      <c r="N1102" s="995">
        <v>0</v>
      </c>
      <c r="O1102" s="996"/>
    </row>
    <row r="1103" spans="1:15" ht="12" thickBot="1">
      <c r="A1103" s="989"/>
      <c r="B1103" s="989" t="s">
        <v>679</v>
      </c>
      <c r="C1103" s="983"/>
      <c r="D1103" s="1002"/>
      <c r="E1103" s="983" t="s">
        <v>437</v>
      </c>
      <c r="F1103" s="1002">
        <v>74859434</v>
      </c>
      <c r="G1103" s="1002">
        <v>0</v>
      </c>
      <c r="H1103" s="1002">
        <v>74859434</v>
      </c>
      <c r="I1103" s="983"/>
      <c r="J1103" s="1002">
        <v>74859434</v>
      </c>
      <c r="K1103" s="1002">
        <v>0</v>
      </c>
      <c r="L1103" s="1002">
        <v>74859434</v>
      </c>
      <c r="M1103" s="983"/>
      <c r="N1103" s="1002">
        <v>0</v>
      </c>
      <c r="O1103" s="989"/>
    </row>
    <row r="1104" spans="1:15" ht="12" thickTop="1">
      <c r="A1104" s="1577" t="s">
        <v>300</v>
      </c>
      <c r="B1104" s="1577"/>
      <c r="C1104" s="983"/>
      <c r="D1104" s="1000"/>
      <c r="E1104" s="983" t="s">
        <v>437</v>
      </c>
      <c r="F1104" s="1000">
        <v>0</v>
      </c>
      <c r="G1104" s="1000">
        <v>0</v>
      </c>
      <c r="H1104" s="1000">
        <v>0</v>
      </c>
      <c r="I1104" s="983"/>
      <c r="J1104" s="1000">
        <v>0</v>
      </c>
      <c r="K1104" s="1000">
        <v>0</v>
      </c>
      <c r="L1104" s="1000">
        <v>0</v>
      </c>
      <c r="M1104" s="983"/>
      <c r="N1104" s="1000">
        <v>0</v>
      </c>
      <c r="O1104" s="1001"/>
    </row>
    <row r="1105" spans="1:15">
      <c r="A1105" s="994">
        <v>51</v>
      </c>
      <c r="B1105" s="995" t="s">
        <v>725</v>
      </c>
      <c r="C1105" s="983"/>
      <c r="D1105" s="995" t="s">
        <v>31</v>
      </c>
      <c r="E1105" s="983" t="s">
        <v>437</v>
      </c>
      <c r="F1105" s="995"/>
      <c r="G1105" s="995">
        <v>0</v>
      </c>
      <c r="H1105" s="995">
        <v>0</v>
      </c>
      <c r="I1105" s="983"/>
      <c r="J1105" s="995"/>
      <c r="K1105" s="995">
        <v>0</v>
      </c>
      <c r="L1105" s="995">
        <v>0</v>
      </c>
      <c r="M1105" s="983"/>
      <c r="N1105" s="995">
        <v>0</v>
      </c>
      <c r="O1105" s="996"/>
    </row>
    <row r="1106" spans="1:15">
      <c r="A1106" s="997">
        <v>52</v>
      </c>
      <c r="B1106" s="998" t="s">
        <v>726</v>
      </c>
      <c r="C1106" s="983"/>
      <c r="D1106" s="998" t="s">
        <v>31</v>
      </c>
      <c r="E1106" s="983" t="s">
        <v>437</v>
      </c>
      <c r="F1106" s="998"/>
      <c r="G1106" s="998">
        <v>0</v>
      </c>
      <c r="H1106" s="998">
        <v>0</v>
      </c>
      <c r="I1106" s="983"/>
      <c r="J1106" s="998"/>
      <c r="K1106" s="998">
        <v>0</v>
      </c>
      <c r="L1106" s="998">
        <v>0</v>
      </c>
      <c r="M1106" s="983"/>
      <c r="N1106" s="998">
        <v>0</v>
      </c>
      <c r="O1106" s="999"/>
    </row>
    <row r="1107" spans="1:15">
      <c r="A1107" s="994">
        <v>53</v>
      </c>
      <c r="B1107" s="995" t="s">
        <v>727</v>
      </c>
      <c r="C1107" s="983"/>
      <c r="D1107" s="995" t="s">
        <v>31</v>
      </c>
      <c r="E1107" s="983" t="s">
        <v>437</v>
      </c>
      <c r="F1107" s="995"/>
      <c r="G1107" s="995">
        <v>0</v>
      </c>
      <c r="H1107" s="995">
        <v>0</v>
      </c>
      <c r="I1107" s="983"/>
      <c r="J1107" s="995"/>
      <c r="K1107" s="995">
        <v>0</v>
      </c>
      <c r="L1107" s="995">
        <v>0</v>
      </c>
      <c r="M1107" s="983"/>
      <c r="N1107" s="995">
        <v>0</v>
      </c>
      <c r="O1107" s="996"/>
    </row>
    <row r="1108" spans="1:15">
      <c r="A1108" s="997">
        <v>54</v>
      </c>
      <c r="B1108" s="998" t="s">
        <v>513</v>
      </c>
      <c r="C1108" s="983"/>
      <c r="D1108" s="998" t="s">
        <v>31</v>
      </c>
      <c r="E1108" s="983" t="s">
        <v>437</v>
      </c>
      <c r="F1108" s="998"/>
      <c r="G1108" s="998">
        <v>0</v>
      </c>
      <c r="H1108" s="998">
        <v>0</v>
      </c>
      <c r="I1108" s="983"/>
      <c r="J1108" s="998"/>
      <c r="K1108" s="998">
        <v>0</v>
      </c>
      <c r="L1108" s="998">
        <v>0</v>
      </c>
      <c r="M1108" s="983"/>
      <c r="N1108" s="998">
        <v>0</v>
      </c>
      <c r="O1108" s="999"/>
    </row>
    <row r="1109" spans="1:15">
      <c r="A1109" s="1577" t="s">
        <v>301</v>
      </c>
      <c r="B1109" s="1577"/>
      <c r="C1109" s="983"/>
      <c r="D1109" s="1000"/>
      <c r="E1109" s="983" t="s">
        <v>437</v>
      </c>
      <c r="F1109" s="1000">
        <v>0</v>
      </c>
      <c r="G1109" s="1000">
        <v>0</v>
      </c>
      <c r="H1109" s="1000">
        <v>0</v>
      </c>
      <c r="I1109" s="983"/>
      <c r="J1109" s="1000">
        <v>0</v>
      </c>
      <c r="K1109" s="1000">
        <v>0</v>
      </c>
      <c r="L1109" s="1000">
        <v>0</v>
      </c>
      <c r="M1109" s="983"/>
      <c r="N1109" s="1000">
        <v>0</v>
      </c>
      <c r="O1109" s="1001"/>
    </row>
    <row r="1110" spans="1:15">
      <c r="A1110" s="994">
        <v>55</v>
      </c>
      <c r="B1110" s="995" t="s">
        <v>956</v>
      </c>
      <c r="C1110" s="983"/>
      <c r="D1110" s="995" t="s">
        <v>953</v>
      </c>
      <c r="E1110" s="983" t="s">
        <v>437</v>
      </c>
      <c r="F1110" s="995"/>
      <c r="G1110" s="995">
        <v>0</v>
      </c>
      <c r="H1110" s="995">
        <v>0</v>
      </c>
      <c r="I1110" s="983"/>
      <c r="J1110" s="995"/>
      <c r="K1110" s="995">
        <v>0</v>
      </c>
      <c r="L1110" s="995">
        <v>0</v>
      </c>
      <c r="M1110" s="983"/>
      <c r="N1110" s="995">
        <v>0</v>
      </c>
      <c r="O1110" s="996"/>
    </row>
    <row r="1111" spans="1:15">
      <c r="A1111" s="997">
        <v>56</v>
      </c>
      <c r="B1111" s="998" t="s">
        <v>957</v>
      </c>
      <c r="C1111" s="983"/>
      <c r="D1111" s="998" t="s">
        <v>958</v>
      </c>
      <c r="E1111" s="983" t="s">
        <v>437</v>
      </c>
      <c r="F1111" s="998"/>
      <c r="G1111" s="998">
        <v>0</v>
      </c>
      <c r="H1111" s="998">
        <v>0</v>
      </c>
      <c r="I1111" s="983"/>
      <c r="J1111" s="998"/>
      <c r="K1111" s="998">
        <v>0</v>
      </c>
      <c r="L1111" s="998">
        <v>0</v>
      </c>
      <c r="M1111" s="983"/>
      <c r="N1111" s="998">
        <v>0</v>
      </c>
      <c r="O1111" s="999"/>
    </row>
    <row r="1112" spans="1:15">
      <c r="A1112" s="994">
        <v>57</v>
      </c>
      <c r="B1112" s="995" t="s">
        <v>959</v>
      </c>
      <c r="C1112" s="983"/>
      <c r="D1112" s="995" t="s">
        <v>953</v>
      </c>
      <c r="E1112" s="983" t="s">
        <v>437</v>
      </c>
      <c r="F1112" s="995"/>
      <c r="G1112" s="995">
        <v>0</v>
      </c>
      <c r="H1112" s="995">
        <v>0</v>
      </c>
      <c r="I1112" s="983"/>
      <c r="J1112" s="995"/>
      <c r="K1112" s="995">
        <v>0</v>
      </c>
      <c r="L1112" s="995">
        <v>0</v>
      </c>
      <c r="M1112" s="983"/>
      <c r="N1112" s="995">
        <v>0</v>
      </c>
      <c r="O1112" s="996"/>
    </row>
    <row r="1113" spans="1:15">
      <c r="A1113" s="997">
        <v>58</v>
      </c>
      <c r="B1113" s="998" t="s">
        <v>960</v>
      </c>
      <c r="C1113" s="983"/>
      <c r="D1113" s="998" t="s">
        <v>953</v>
      </c>
      <c r="E1113" s="983" t="s">
        <v>437</v>
      </c>
      <c r="F1113" s="998"/>
      <c r="G1113" s="998">
        <v>0</v>
      </c>
      <c r="H1113" s="998">
        <v>0</v>
      </c>
      <c r="I1113" s="983"/>
      <c r="J1113" s="998"/>
      <c r="K1113" s="998">
        <v>0</v>
      </c>
      <c r="L1113" s="998">
        <v>0</v>
      </c>
      <c r="M1113" s="983"/>
      <c r="N1113" s="998">
        <v>0</v>
      </c>
      <c r="O1113" s="999"/>
    </row>
    <row r="1114" spans="1:15">
      <c r="A1114" s="994">
        <v>59</v>
      </c>
      <c r="B1114" s="995" t="s">
        <v>961</v>
      </c>
      <c r="C1114" s="983"/>
      <c r="D1114" s="995" t="s">
        <v>953</v>
      </c>
      <c r="E1114" s="983"/>
      <c r="F1114" s="995"/>
      <c r="G1114" s="995">
        <v>0</v>
      </c>
      <c r="H1114" s="995">
        <v>0</v>
      </c>
      <c r="I1114" s="983"/>
      <c r="J1114" s="995"/>
      <c r="K1114" s="995">
        <v>0</v>
      </c>
      <c r="L1114" s="995">
        <v>0</v>
      </c>
      <c r="M1114" s="983"/>
      <c r="N1114" s="995">
        <v>0</v>
      </c>
      <c r="O1114" s="996"/>
    </row>
    <row r="1115" spans="1:15">
      <c r="A1115" s="997">
        <v>60</v>
      </c>
      <c r="B1115" s="998" t="s">
        <v>962</v>
      </c>
      <c r="C1115" s="983"/>
      <c r="D1115" s="998" t="s">
        <v>953</v>
      </c>
      <c r="E1115" s="983"/>
      <c r="F1115" s="998"/>
      <c r="G1115" s="998">
        <v>0</v>
      </c>
      <c r="H1115" s="998">
        <v>0</v>
      </c>
      <c r="I1115" s="983"/>
      <c r="J1115" s="998"/>
      <c r="K1115" s="998">
        <v>0</v>
      </c>
      <c r="L1115" s="998">
        <v>0</v>
      </c>
      <c r="M1115" s="983"/>
      <c r="N1115" s="998">
        <v>0</v>
      </c>
      <c r="O1115" s="999"/>
    </row>
    <row r="1116" spans="1:15">
      <c r="A1116" s="994">
        <v>61</v>
      </c>
      <c r="B1116" s="995" t="s">
        <v>963</v>
      </c>
      <c r="C1116" s="983"/>
      <c r="D1116" s="995" t="s">
        <v>953</v>
      </c>
      <c r="E1116" s="983"/>
      <c r="F1116" s="995"/>
      <c r="G1116" s="995">
        <v>0</v>
      </c>
      <c r="H1116" s="995">
        <v>0</v>
      </c>
      <c r="I1116" s="983"/>
      <c r="J1116" s="995"/>
      <c r="K1116" s="995">
        <v>0</v>
      </c>
      <c r="L1116" s="995">
        <v>0</v>
      </c>
      <c r="M1116" s="983"/>
      <c r="N1116" s="995">
        <v>0</v>
      </c>
      <c r="O1116" s="996"/>
    </row>
    <row r="1117" spans="1:15">
      <c r="A1117" s="997">
        <v>62</v>
      </c>
      <c r="B1117" s="998" t="s">
        <v>964</v>
      </c>
      <c r="C1117" s="983"/>
      <c r="D1117" s="998" t="s">
        <v>953</v>
      </c>
      <c r="E1117" s="983"/>
      <c r="F1117" s="998"/>
      <c r="G1117" s="998">
        <v>0</v>
      </c>
      <c r="H1117" s="998">
        <v>0</v>
      </c>
      <c r="I1117" s="983"/>
      <c r="J1117" s="998"/>
      <c r="K1117" s="998">
        <v>0</v>
      </c>
      <c r="L1117" s="998">
        <v>0</v>
      </c>
      <c r="M1117" s="983"/>
      <c r="N1117" s="998">
        <v>0</v>
      </c>
      <c r="O1117" s="999"/>
    </row>
    <row r="1118" spans="1:15">
      <c r="A1118" s="994">
        <v>63</v>
      </c>
      <c r="B1118" s="995" t="s">
        <v>965</v>
      </c>
      <c r="C1118" s="983"/>
      <c r="D1118" s="995" t="s">
        <v>953</v>
      </c>
      <c r="E1118" s="983"/>
      <c r="F1118" s="995"/>
      <c r="G1118" s="995">
        <v>0</v>
      </c>
      <c r="H1118" s="995">
        <v>0</v>
      </c>
      <c r="I1118" s="983"/>
      <c r="J1118" s="995"/>
      <c r="K1118" s="995">
        <v>0</v>
      </c>
      <c r="L1118" s="995">
        <v>0</v>
      </c>
      <c r="M1118" s="983"/>
      <c r="N1118" s="995">
        <v>0</v>
      </c>
      <c r="O1118" s="996"/>
    </row>
    <row r="1119" spans="1:15">
      <c r="A1119" s="997">
        <v>64</v>
      </c>
      <c r="B1119" s="998" t="s">
        <v>1380</v>
      </c>
      <c r="C1119" s="983"/>
      <c r="D1119" s="998"/>
      <c r="E1119" s="983"/>
      <c r="F1119" s="998"/>
      <c r="G1119" s="998">
        <v>0</v>
      </c>
      <c r="H1119" s="998">
        <v>0</v>
      </c>
      <c r="I1119" s="983"/>
      <c r="J1119" s="998"/>
      <c r="K1119" s="998">
        <v>0</v>
      </c>
      <c r="L1119" s="998">
        <v>0</v>
      </c>
      <c r="M1119" s="983"/>
      <c r="N1119" s="998">
        <v>0</v>
      </c>
      <c r="O1119" s="999"/>
    </row>
    <row r="1120" spans="1:15">
      <c r="A1120" s="994">
        <v>65</v>
      </c>
      <c r="B1120" s="995" t="s">
        <v>966</v>
      </c>
      <c r="C1120" s="983"/>
      <c r="D1120" s="995"/>
      <c r="E1120" s="983" t="s">
        <v>437</v>
      </c>
      <c r="F1120" s="995"/>
      <c r="G1120" s="995">
        <v>0</v>
      </c>
      <c r="H1120" s="995">
        <v>0</v>
      </c>
      <c r="I1120" s="983"/>
      <c r="J1120" s="995"/>
      <c r="K1120" s="995">
        <v>0</v>
      </c>
      <c r="L1120" s="995">
        <v>0</v>
      </c>
      <c r="M1120" s="983"/>
      <c r="N1120" s="995">
        <v>0</v>
      </c>
      <c r="O1120" s="996"/>
    </row>
    <row r="1121" spans="1:15">
      <c r="A1121" s="1577" t="s">
        <v>992</v>
      </c>
      <c r="B1121" s="1577"/>
      <c r="C1121" s="983"/>
      <c r="D1121" s="1000"/>
      <c r="E1121" s="983" t="s">
        <v>437</v>
      </c>
      <c r="F1121" s="1000">
        <v>0</v>
      </c>
      <c r="G1121" s="1000">
        <v>0</v>
      </c>
      <c r="H1121" s="1000">
        <v>0</v>
      </c>
      <c r="I1121" s="983"/>
      <c r="J1121" s="1000">
        <v>0</v>
      </c>
      <c r="K1121" s="1000">
        <v>0</v>
      </c>
      <c r="L1121" s="1000">
        <v>0</v>
      </c>
      <c r="M1121" s="983"/>
      <c r="N1121" s="1000">
        <v>0</v>
      </c>
      <c r="O1121" s="1001"/>
    </row>
    <row r="1122" spans="1:15">
      <c r="A1122" s="994">
        <v>66</v>
      </c>
      <c r="B1122" s="995" t="s">
        <v>729</v>
      </c>
      <c r="C1122" s="983"/>
      <c r="D1122" s="995" t="s">
        <v>680</v>
      </c>
      <c r="E1122" s="983" t="s">
        <v>437</v>
      </c>
      <c r="F1122" s="995"/>
      <c r="G1122" s="995">
        <v>0</v>
      </c>
      <c r="H1122" s="995">
        <v>0</v>
      </c>
      <c r="I1122" s="983"/>
      <c r="J1122" s="995"/>
      <c r="K1122" s="995">
        <v>0</v>
      </c>
      <c r="L1122" s="995">
        <v>0</v>
      </c>
      <c r="M1122" s="983"/>
      <c r="N1122" s="995">
        <v>0</v>
      </c>
      <c r="O1122" s="996"/>
    </row>
    <row r="1123" spans="1:15">
      <c r="A1123" s="997">
        <v>67</v>
      </c>
      <c r="B1123" s="998" t="s">
        <v>730</v>
      </c>
      <c r="C1123" s="983"/>
      <c r="D1123" s="998" t="s">
        <v>681</v>
      </c>
      <c r="E1123" s="983" t="s">
        <v>437</v>
      </c>
      <c r="F1123" s="998"/>
      <c r="G1123" s="998">
        <v>0</v>
      </c>
      <c r="H1123" s="998">
        <v>0</v>
      </c>
      <c r="I1123" s="983"/>
      <c r="J1123" s="998"/>
      <c r="K1123" s="998">
        <v>0</v>
      </c>
      <c r="L1123" s="998">
        <v>0</v>
      </c>
      <c r="M1123" s="983"/>
      <c r="N1123" s="998">
        <v>0</v>
      </c>
      <c r="O1123" s="999"/>
    </row>
    <row r="1124" spans="1:15">
      <c r="A1124" s="994">
        <v>68</v>
      </c>
      <c r="B1124" s="995" t="s">
        <v>731</v>
      </c>
      <c r="C1124" s="983"/>
      <c r="D1124" s="995" t="s">
        <v>967</v>
      </c>
      <c r="E1124" s="983" t="s">
        <v>437</v>
      </c>
      <c r="F1124" s="995"/>
      <c r="G1124" s="995">
        <v>0</v>
      </c>
      <c r="H1124" s="995">
        <v>0</v>
      </c>
      <c r="I1124" s="983"/>
      <c r="J1124" s="995"/>
      <c r="K1124" s="995">
        <v>0</v>
      </c>
      <c r="L1124" s="995">
        <v>0</v>
      </c>
      <c r="M1124" s="983"/>
      <c r="N1124" s="995">
        <v>0</v>
      </c>
      <c r="O1124" s="996"/>
    </row>
    <row r="1125" spans="1:15">
      <c r="A1125" s="997">
        <v>69</v>
      </c>
      <c r="B1125" s="998" t="s">
        <v>706</v>
      </c>
      <c r="C1125" s="983"/>
      <c r="D1125" s="998" t="s">
        <v>682</v>
      </c>
      <c r="E1125" s="983" t="s">
        <v>437</v>
      </c>
      <c r="F1125" s="998"/>
      <c r="G1125" s="998">
        <v>0</v>
      </c>
      <c r="H1125" s="998">
        <v>0</v>
      </c>
      <c r="I1125" s="983"/>
      <c r="J1125" s="998"/>
      <c r="K1125" s="998">
        <v>0</v>
      </c>
      <c r="L1125" s="998">
        <v>0</v>
      </c>
      <c r="M1125" s="983"/>
      <c r="N1125" s="998">
        <v>0</v>
      </c>
      <c r="O1125" s="999"/>
    </row>
    <row r="1129" spans="1:15">
      <c r="A1129" s="981"/>
      <c r="B1129" s="982" t="s">
        <v>667</v>
      </c>
      <c r="C1129" s="983"/>
      <c r="D1129" s="983"/>
      <c r="E1129" s="983"/>
      <c r="F1129" s="1003" t="s">
        <v>1137</v>
      </c>
      <c r="G1129" s="1003"/>
      <c r="H1129" s="983"/>
      <c r="I1129" s="983"/>
      <c r="J1129" s="983"/>
      <c r="K1129" s="982" t="s">
        <v>668</v>
      </c>
      <c r="L1129" s="985">
        <v>2022</v>
      </c>
      <c r="M1129" s="983"/>
      <c r="N1129" s="986">
        <v>586.96199999999999</v>
      </c>
      <c r="O1129" s="987"/>
    </row>
    <row r="1130" spans="1:15">
      <c r="A1130" s="981"/>
      <c r="B1130" s="988"/>
      <c r="C1130" s="983"/>
      <c r="D1130" s="983"/>
      <c r="E1130" s="983"/>
      <c r="F1130" s="983"/>
      <c r="G1130" s="983"/>
      <c r="H1130" s="983"/>
      <c r="I1130" s="983"/>
      <c r="J1130" s="983"/>
      <c r="K1130" s="983"/>
      <c r="L1130" s="983"/>
      <c r="M1130" s="983"/>
      <c r="N1130" s="983"/>
      <c r="O1130" s="987"/>
    </row>
    <row r="1131" spans="1:15">
      <c r="A1131" s="1578" t="s">
        <v>0</v>
      </c>
      <c r="B1131" s="1580" t="s">
        <v>371</v>
      </c>
      <c r="C1131" s="983"/>
      <c r="D1131" s="1582" t="s">
        <v>669</v>
      </c>
      <c r="E1131" s="983"/>
      <c r="F1131" s="1584" t="s">
        <v>670</v>
      </c>
      <c r="G1131" s="1584"/>
      <c r="H1131" s="1584"/>
      <c r="I1131" s="983"/>
      <c r="J1131" s="1584" t="s">
        <v>671</v>
      </c>
      <c r="K1131" s="1584"/>
      <c r="L1131" s="1584"/>
      <c r="M1131" s="983"/>
      <c r="N1131" s="1574" t="s">
        <v>672</v>
      </c>
      <c r="O1131" s="1574" t="s">
        <v>372</v>
      </c>
    </row>
    <row r="1132" spans="1:15" ht="12" thickBot="1">
      <c r="A1132" s="1579"/>
      <c r="B1132" s="1581"/>
      <c r="C1132" s="983"/>
      <c r="D1132" s="1583"/>
      <c r="E1132" s="983"/>
      <c r="F1132" s="990" t="s">
        <v>673</v>
      </c>
      <c r="G1132" s="991" t="s">
        <v>674</v>
      </c>
      <c r="H1132" s="991" t="s">
        <v>675</v>
      </c>
      <c r="I1132" s="983"/>
      <c r="J1132" s="991" t="s">
        <v>673</v>
      </c>
      <c r="K1132" s="991" t="s">
        <v>674</v>
      </c>
      <c r="L1132" s="991" t="s">
        <v>675</v>
      </c>
      <c r="M1132" s="983"/>
      <c r="N1132" s="1575"/>
      <c r="O1132" s="1575"/>
    </row>
    <row r="1133" spans="1:15" ht="12" thickTop="1">
      <c r="A1133" s="1576" t="s">
        <v>445</v>
      </c>
      <c r="B1133" s="1576"/>
      <c r="C1133" s="983"/>
      <c r="D1133" s="992"/>
      <c r="E1133" s="983" t="s">
        <v>437</v>
      </c>
      <c r="F1133" s="992">
        <v>0</v>
      </c>
      <c r="G1133" s="992">
        <v>0</v>
      </c>
      <c r="H1133" s="992">
        <v>0</v>
      </c>
      <c r="I1133" s="983"/>
      <c r="J1133" s="992">
        <v>0</v>
      </c>
      <c r="K1133" s="992">
        <v>0</v>
      </c>
      <c r="L1133" s="992">
        <v>0</v>
      </c>
      <c r="M1133" s="983"/>
      <c r="N1133" s="992">
        <v>0</v>
      </c>
      <c r="O1133" s="993"/>
    </row>
    <row r="1134" spans="1:15">
      <c r="A1134" s="994">
        <v>1</v>
      </c>
      <c r="B1134" s="995" t="s">
        <v>683</v>
      </c>
      <c r="C1134" s="983"/>
      <c r="D1134" s="995" t="s">
        <v>257</v>
      </c>
      <c r="E1134" s="983" t="s">
        <v>437</v>
      </c>
      <c r="F1134" s="995"/>
      <c r="G1134" s="995">
        <v>0</v>
      </c>
      <c r="H1134" s="995">
        <v>0</v>
      </c>
      <c r="I1134" s="983"/>
      <c r="J1134" s="995"/>
      <c r="K1134" s="995">
        <v>0</v>
      </c>
      <c r="L1134" s="995">
        <v>0</v>
      </c>
      <c r="M1134" s="983"/>
      <c r="N1134" s="995">
        <v>0</v>
      </c>
      <c r="O1134" s="996"/>
    </row>
    <row r="1135" spans="1:15">
      <c r="A1135" s="997">
        <v>2</v>
      </c>
      <c r="B1135" s="998" t="s">
        <v>294</v>
      </c>
      <c r="C1135" s="983"/>
      <c r="D1135" s="998" t="s">
        <v>257</v>
      </c>
      <c r="E1135" s="983" t="s">
        <v>437</v>
      </c>
      <c r="F1135" s="998"/>
      <c r="G1135" s="998">
        <v>0</v>
      </c>
      <c r="H1135" s="998">
        <v>0</v>
      </c>
      <c r="I1135" s="983"/>
      <c r="J1135" s="998"/>
      <c r="K1135" s="998">
        <v>0</v>
      </c>
      <c r="L1135" s="998">
        <v>0</v>
      </c>
      <c r="M1135" s="983"/>
      <c r="N1135" s="998">
        <v>0</v>
      </c>
      <c r="O1135" s="999"/>
    </row>
    <row r="1136" spans="1:15">
      <c r="A1136" s="994">
        <v>3</v>
      </c>
      <c r="B1136" s="995" t="s">
        <v>295</v>
      </c>
      <c r="C1136" s="983"/>
      <c r="D1136" s="995" t="s">
        <v>257</v>
      </c>
      <c r="E1136" s="983" t="s">
        <v>437</v>
      </c>
      <c r="F1136" s="995"/>
      <c r="G1136" s="995">
        <v>0</v>
      </c>
      <c r="H1136" s="995">
        <v>0</v>
      </c>
      <c r="I1136" s="983"/>
      <c r="J1136" s="995"/>
      <c r="K1136" s="995">
        <v>0</v>
      </c>
      <c r="L1136" s="995">
        <v>0</v>
      </c>
      <c r="M1136" s="983"/>
      <c r="N1136" s="995">
        <v>0</v>
      </c>
      <c r="O1136" s="996"/>
    </row>
    <row r="1137" spans="1:15">
      <c r="A1137" s="997">
        <v>4</v>
      </c>
      <c r="B1137" s="998" t="s">
        <v>684</v>
      </c>
      <c r="C1137" s="983"/>
      <c r="D1137" s="998" t="s">
        <v>286</v>
      </c>
      <c r="E1137" s="983" t="s">
        <v>437</v>
      </c>
      <c r="F1137" s="998"/>
      <c r="G1137" s="998">
        <v>0</v>
      </c>
      <c r="H1137" s="998">
        <v>0</v>
      </c>
      <c r="I1137" s="983"/>
      <c r="J1137" s="998"/>
      <c r="K1137" s="998">
        <v>0</v>
      </c>
      <c r="L1137" s="998">
        <v>0</v>
      </c>
      <c r="M1137" s="983"/>
      <c r="N1137" s="998">
        <v>0</v>
      </c>
      <c r="O1137" s="999"/>
    </row>
    <row r="1138" spans="1:15">
      <c r="A1138" s="994">
        <v>5</v>
      </c>
      <c r="B1138" s="995" t="s">
        <v>685</v>
      </c>
      <c r="C1138" s="983"/>
      <c r="D1138" s="995" t="s">
        <v>286</v>
      </c>
      <c r="E1138" s="983" t="s">
        <v>437</v>
      </c>
      <c r="F1138" s="995"/>
      <c r="G1138" s="995">
        <v>0</v>
      </c>
      <c r="H1138" s="995">
        <v>0</v>
      </c>
      <c r="I1138" s="983"/>
      <c r="J1138" s="995"/>
      <c r="K1138" s="995">
        <v>0</v>
      </c>
      <c r="L1138" s="995">
        <v>0</v>
      </c>
      <c r="M1138" s="983"/>
      <c r="N1138" s="995">
        <v>0</v>
      </c>
      <c r="O1138" s="996"/>
    </row>
    <row r="1139" spans="1:15">
      <c r="A1139" s="997">
        <v>6</v>
      </c>
      <c r="B1139" s="998" t="s">
        <v>686</v>
      </c>
      <c r="C1139" s="983"/>
      <c r="D1139" s="998" t="s">
        <v>286</v>
      </c>
      <c r="E1139" s="983" t="s">
        <v>437</v>
      </c>
      <c r="F1139" s="998"/>
      <c r="G1139" s="998">
        <v>0</v>
      </c>
      <c r="H1139" s="998">
        <v>0</v>
      </c>
      <c r="I1139" s="983"/>
      <c r="J1139" s="998"/>
      <c r="K1139" s="998">
        <v>0</v>
      </c>
      <c r="L1139" s="998">
        <v>0</v>
      </c>
      <c r="M1139" s="983"/>
      <c r="N1139" s="998">
        <v>0</v>
      </c>
      <c r="O1139" s="999"/>
    </row>
    <row r="1140" spans="1:15">
      <c r="A1140" s="1577" t="s">
        <v>676</v>
      </c>
      <c r="B1140" s="1577"/>
      <c r="C1140" s="983"/>
      <c r="D1140" s="1000"/>
      <c r="E1140" s="983" t="s">
        <v>437</v>
      </c>
      <c r="F1140" s="1000">
        <v>0</v>
      </c>
      <c r="G1140" s="1000">
        <v>0</v>
      </c>
      <c r="H1140" s="1000">
        <v>0</v>
      </c>
      <c r="I1140" s="983"/>
      <c r="J1140" s="1000">
        <v>0</v>
      </c>
      <c r="K1140" s="1000">
        <v>0</v>
      </c>
      <c r="L1140" s="1000">
        <v>0</v>
      </c>
      <c r="M1140" s="983"/>
      <c r="N1140" s="1000">
        <v>0</v>
      </c>
      <c r="O1140" s="1001"/>
    </row>
    <row r="1141" spans="1:15">
      <c r="A1141" s="994">
        <v>7</v>
      </c>
      <c r="B1141" s="995" t="s">
        <v>687</v>
      </c>
      <c r="C1141" s="983"/>
      <c r="D1141" s="995" t="s">
        <v>257</v>
      </c>
      <c r="E1141" s="983" t="s">
        <v>437</v>
      </c>
      <c r="F1141" s="995"/>
      <c r="G1141" s="995">
        <v>0</v>
      </c>
      <c r="H1141" s="995">
        <v>0</v>
      </c>
      <c r="I1141" s="983"/>
      <c r="J1141" s="995"/>
      <c r="K1141" s="995">
        <v>0</v>
      </c>
      <c r="L1141" s="995">
        <v>0</v>
      </c>
      <c r="M1141" s="983"/>
      <c r="N1141" s="995">
        <v>0</v>
      </c>
      <c r="O1141" s="996"/>
    </row>
    <row r="1142" spans="1:15">
      <c r="A1142" s="997">
        <v>8</v>
      </c>
      <c r="B1142" s="998" t="s">
        <v>688</v>
      </c>
      <c r="C1142" s="983"/>
      <c r="D1142" s="998" t="s">
        <v>257</v>
      </c>
      <c r="E1142" s="983" t="s">
        <v>437</v>
      </c>
      <c r="F1142" s="998"/>
      <c r="G1142" s="998">
        <v>0</v>
      </c>
      <c r="H1142" s="998">
        <v>0</v>
      </c>
      <c r="I1142" s="983"/>
      <c r="J1142" s="998"/>
      <c r="K1142" s="998">
        <v>0</v>
      </c>
      <c r="L1142" s="998">
        <v>0</v>
      </c>
      <c r="M1142" s="983"/>
      <c r="N1142" s="998">
        <v>0</v>
      </c>
      <c r="O1142" s="999"/>
    </row>
    <row r="1143" spans="1:15">
      <c r="A1143" s="994">
        <v>9</v>
      </c>
      <c r="B1143" s="995" t="s">
        <v>689</v>
      </c>
      <c r="C1143" s="983"/>
      <c r="D1143" s="995" t="s">
        <v>257</v>
      </c>
      <c r="E1143" s="983" t="s">
        <v>437</v>
      </c>
      <c r="F1143" s="995"/>
      <c r="G1143" s="995">
        <v>0</v>
      </c>
      <c r="H1143" s="995">
        <v>0</v>
      </c>
      <c r="I1143" s="983"/>
      <c r="J1143" s="995"/>
      <c r="K1143" s="995">
        <v>0</v>
      </c>
      <c r="L1143" s="995">
        <v>0</v>
      </c>
      <c r="M1143" s="983"/>
      <c r="N1143" s="995">
        <v>0</v>
      </c>
      <c r="O1143" s="996"/>
    </row>
    <row r="1144" spans="1:15">
      <c r="A1144" s="997">
        <v>10</v>
      </c>
      <c r="B1144" s="998" t="s">
        <v>690</v>
      </c>
      <c r="C1144" s="983"/>
      <c r="D1144" s="998" t="s">
        <v>259</v>
      </c>
      <c r="E1144" s="983" t="s">
        <v>437</v>
      </c>
      <c r="F1144" s="998"/>
      <c r="G1144" s="998">
        <v>0</v>
      </c>
      <c r="H1144" s="998">
        <v>0</v>
      </c>
      <c r="I1144" s="983"/>
      <c r="J1144" s="998"/>
      <c r="K1144" s="998">
        <v>0</v>
      </c>
      <c r="L1144" s="998">
        <v>0</v>
      </c>
      <c r="M1144" s="983"/>
      <c r="N1144" s="998">
        <v>0</v>
      </c>
      <c r="O1144" s="999"/>
    </row>
    <row r="1145" spans="1:15">
      <c r="A1145" s="994">
        <v>11</v>
      </c>
      <c r="B1145" s="995" t="s">
        <v>691</v>
      </c>
      <c r="C1145" s="983"/>
      <c r="D1145" s="995" t="s">
        <v>259</v>
      </c>
      <c r="E1145" s="983" t="s">
        <v>437</v>
      </c>
      <c r="F1145" s="995"/>
      <c r="G1145" s="995">
        <v>0</v>
      </c>
      <c r="H1145" s="995">
        <v>0</v>
      </c>
      <c r="I1145" s="983"/>
      <c r="J1145" s="995"/>
      <c r="K1145" s="995">
        <v>0</v>
      </c>
      <c r="L1145" s="995">
        <v>0</v>
      </c>
      <c r="M1145" s="983"/>
      <c r="N1145" s="995">
        <v>0</v>
      </c>
      <c r="O1145" s="996"/>
    </row>
    <row r="1146" spans="1:15">
      <c r="A1146" s="997">
        <v>12</v>
      </c>
      <c r="B1146" s="998" t="s">
        <v>692</v>
      </c>
      <c r="C1146" s="983"/>
      <c r="D1146" s="998" t="s">
        <v>259</v>
      </c>
      <c r="E1146" s="983" t="s">
        <v>437</v>
      </c>
      <c r="F1146" s="998"/>
      <c r="G1146" s="998">
        <v>0</v>
      </c>
      <c r="H1146" s="998">
        <v>0</v>
      </c>
      <c r="I1146" s="983"/>
      <c r="J1146" s="998"/>
      <c r="K1146" s="998">
        <v>0</v>
      </c>
      <c r="L1146" s="998">
        <v>0</v>
      </c>
      <c r="M1146" s="983"/>
      <c r="N1146" s="998">
        <v>0</v>
      </c>
      <c r="O1146" s="999"/>
    </row>
    <row r="1147" spans="1:15">
      <c r="A1147" s="1577" t="s">
        <v>535</v>
      </c>
      <c r="B1147" s="1577"/>
      <c r="C1147" s="983"/>
      <c r="D1147" s="1000"/>
      <c r="E1147" s="983" t="s">
        <v>437</v>
      </c>
      <c r="F1147" s="1000">
        <v>0</v>
      </c>
      <c r="G1147" s="1000">
        <v>0</v>
      </c>
      <c r="H1147" s="1000">
        <v>0</v>
      </c>
      <c r="I1147" s="983"/>
      <c r="J1147" s="1000">
        <v>0</v>
      </c>
      <c r="K1147" s="1000">
        <v>0</v>
      </c>
      <c r="L1147" s="1000">
        <v>0</v>
      </c>
      <c r="M1147" s="983"/>
      <c r="N1147" s="1000">
        <v>0</v>
      </c>
      <c r="O1147" s="1001"/>
    </row>
    <row r="1148" spans="1:15">
      <c r="A1148" s="994">
        <v>13</v>
      </c>
      <c r="B1148" s="995" t="s">
        <v>693</v>
      </c>
      <c r="C1148" s="983"/>
      <c r="D1148" s="995"/>
      <c r="E1148" s="983" t="s">
        <v>437</v>
      </c>
      <c r="F1148" s="995"/>
      <c r="G1148" s="995">
        <v>0</v>
      </c>
      <c r="H1148" s="995">
        <v>0</v>
      </c>
      <c r="I1148" s="983"/>
      <c r="J1148" s="995"/>
      <c r="K1148" s="995">
        <v>0</v>
      </c>
      <c r="L1148" s="995">
        <v>0</v>
      </c>
      <c r="M1148" s="983"/>
      <c r="N1148" s="995">
        <v>0</v>
      </c>
      <c r="O1148" s="996"/>
    </row>
    <row r="1149" spans="1:15">
      <c r="A1149" s="997">
        <v>14</v>
      </c>
      <c r="B1149" s="998" t="s">
        <v>694</v>
      </c>
      <c r="C1149" s="983"/>
      <c r="D1149" s="998"/>
      <c r="E1149" s="983" t="s">
        <v>437</v>
      </c>
      <c r="F1149" s="998"/>
      <c r="G1149" s="998">
        <v>0</v>
      </c>
      <c r="H1149" s="998">
        <v>0</v>
      </c>
      <c r="I1149" s="983"/>
      <c r="J1149" s="998"/>
      <c r="K1149" s="998">
        <v>0</v>
      </c>
      <c r="L1149" s="998">
        <v>0</v>
      </c>
      <c r="M1149" s="983"/>
      <c r="N1149" s="998">
        <v>0</v>
      </c>
      <c r="O1149" s="999"/>
    </row>
    <row r="1150" spans="1:15">
      <c r="A1150" s="994">
        <v>15</v>
      </c>
      <c r="B1150" s="995" t="s">
        <v>695</v>
      </c>
      <c r="C1150" s="983"/>
      <c r="D1150" s="995"/>
      <c r="E1150" s="983" t="s">
        <v>437</v>
      </c>
      <c r="F1150" s="995"/>
      <c r="G1150" s="995">
        <v>0</v>
      </c>
      <c r="H1150" s="995">
        <v>0</v>
      </c>
      <c r="I1150" s="983"/>
      <c r="J1150" s="995"/>
      <c r="K1150" s="995">
        <v>0</v>
      </c>
      <c r="L1150" s="995">
        <v>0</v>
      </c>
      <c r="M1150" s="983"/>
      <c r="N1150" s="995">
        <v>0</v>
      </c>
      <c r="O1150" s="996"/>
    </row>
    <row r="1151" spans="1:15">
      <c r="A1151" s="1577" t="s">
        <v>537</v>
      </c>
      <c r="B1151" s="1577"/>
      <c r="C1151" s="983"/>
      <c r="D1151" s="1000"/>
      <c r="E1151" s="983" t="s">
        <v>437</v>
      </c>
      <c r="F1151" s="1000">
        <v>0</v>
      </c>
      <c r="G1151" s="1000">
        <v>0</v>
      </c>
      <c r="H1151" s="1000">
        <v>0</v>
      </c>
      <c r="I1151" s="983"/>
      <c r="J1151" s="1000">
        <v>0</v>
      </c>
      <c r="K1151" s="1000">
        <v>0</v>
      </c>
      <c r="L1151" s="1000">
        <v>0</v>
      </c>
      <c r="M1151" s="983"/>
      <c r="N1151" s="1000">
        <v>0</v>
      </c>
      <c r="O1151" s="1001"/>
    </row>
    <row r="1152" spans="1:15">
      <c r="A1152" s="994">
        <v>16</v>
      </c>
      <c r="B1152" s="995" t="s">
        <v>447</v>
      </c>
      <c r="C1152" s="983"/>
      <c r="D1152" s="995" t="s">
        <v>263</v>
      </c>
      <c r="E1152" s="983" t="s">
        <v>437</v>
      </c>
      <c r="F1152" s="995"/>
      <c r="G1152" s="995">
        <v>0</v>
      </c>
      <c r="H1152" s="995">
        <v>0</v>
      </c>
      <c r="I1152" s="983"/>
      <c r="J1152" s="995"/>
      <c r="K1152" s="995">
        <v>0</v>
      </c>
      <c r="L1152" s="995">
        <v>0</v>
      </c>
      <c r="M1152" s="983"/>
      <c r="N1152" s="995">
        <v>0</v>
      </c>
      <c r="O1152" s="996"/>
    </row>
    <row r="1153" spans="1:15">
      <c r="A1153" s="997">
        <v>17</v>
      </c>
      <c r="B1153" s="998" t="s">
        <v>448</v>
      </c>
      <c r="C1153" s="983"/>
      <c r="D1153" s="998" t="s">
        <v>263</v>
      </c>
      <c r="E1153" s="983" t="s">
        <v>437</v>
      </c>
      <c r="F1153" s="998"/>
      <c r="G1153" s="998">
        <v>0</v>
      </c>
      <c r="H1153" s="998">
        <v>0</v>
      </c>
      <c r="I1153" s="983"/>
      <c r="J1153" s="998"/>
      <c r="K1153" s="998">
        <v>0</v>
      </c>
      <c r="L1153" s="998">
        <v>0</v>
      </c>
      <c r="M1153" s="983"/>
      <c r="N1153" s="998">
        <v>0</v>
      </c>
      <c r="O1153" s="999"/>
    </row>
    <row r="1154" spans="1:15">
      <c r="A1154" s="994">
        <v>18</v>
      </c>
      <c r="B1154" s="995" t="s">
        <v>228</v>
      </c>
      <c r="C1154" s="983"/>
      <c r="D1154" s="995" t="s">
        <v>263</v>
      </c>
      <c r="E1154" s="983" t="s">
        <v>437</v>
      </c>
      <c r="F1154" s="995"/>
      <c r="G1154" s="995">
        <v>0</v>
      </c>
      <c r="H1154" s="995">
        <v>0</v>
      </c>
      <c r="I1154" s="983"/>
      <c r="J1154" s="995"/>
      <c r="K1154" s="995">
        <v>0</v>
      </c>
      <c r="L1154" s="995">
        <v>0</v>
      </c>
      <c r="M1154" s="983"/>
      <c r="N1154" s="995">
        <v>0</v>
      </c>
      <c r="O1154" s="996"/>
    </row>
    <row r="1155" spans="1:15">
      <c r="A1155" s="1577" t="s">
        <v>446</v>
      </c>
      <c r="B1155" s="1577"/>
      <c r="C1155" s="983"/>
      <c r="D1155" s="1000"/>
      <c r="E1155" s="983" t="s">
        <v>437</v>
      </c>
      <c r="F1155" s="1000">
        <v>0</v>
      </c>
      <c r="G1155" s="1000">
        <v>0</v>
      </c>
      <c r="H1155" s="1000">
        <v>0</v>
      </c>
      <c r="I1155" s="983"/>
      <c r="J1155" s="1000">
        <v>0</v>
      </c>
      <c r="K1155" s="1000">
        <v>0</v>
      </c>
      <c r="L1155" s="1000">
        <v>0</v>
      </c>
      <c r="M1155" s="983"/>
      <c r="N1155" s="1000">
        <v>0</v>
      </c>
      <c r="O1155" s="1001"/>
    </row>
    <row r="1156" spans="1:15">
      <c r="A1156" s="997">
        <v>19</v>
      </c>
      <c r="B1156" s="998" t="s">
        <v>284</v>
      </c>
      <c r="C1156" s="983"/>
      <c r="D1156" s="998" t="s">
        <v>257</v>
      </c>
      <c r="E1156" s="983" t="s">
        <v>437</v>
      </c>
      <c r="F1156" s="998"/>
      <c r="G1156" s="998">
        <v>0</v>
      </c>
      <c r="H1156" s="998">
        <v>0</v>
      </c>
      <c r="I1156" s="983"/>
      <c r="J1156" s="998"/>
      <c r="K1156" s="998">
        <v>0</v>
      </c>
      <c r="L1156" s="998">
        <v>0</v>
      </c>
      <c r="M1156" s="983"/>
      <c r="N1156" s="998">
        <v>0</v>
      </c>
      <c r="O1156" s="999"/>
    </row>
    <row r="1157" spans="1:15">
      <c r="A1157" s="994">
        <v>20</v>
      </c>
      <c r="B1157" s="995" t="s">
        <v>696</v>
      </c>
      <c r="C1157" s="983"/>
      <c r="D1157" s="995" t="s">
        <v>257</v>
      </c>
      <c r="E1157" s="983" t="s">
        <v>437</v>
      </c>
      <c r="F1157" s="995"/>
      <c r="G1157" s="995">
        <v>0</v>
      </c>
      <c r="H1157" s="995">
        <v>0</v>
      </c>
      <c r="I1157" s="983"/>
      <c r="J1157" s="995"/>
      <c r="K1157" s="995">
        <v>0</v>
      </c>
      <c r="L1157" s="995">
        <v>0</v>
      </c>
      <c r="M1157" s="983"/>
      <c r="N1157" s="995">
        <v>0</v>
      </c>
      <c r="O1157" s="996"/>
    </row>
    <row r="1158" spans="1:15">
      <c r="A1158" s="997">
        <v>21</v>
      </c>
      <c r="B1158" s="998" t="s">
        <v>285</v>
      </c>
      <c r="C1158" s="983"/>
      <c r="D1158" s="998" t="s">
        <v>257</v>
      </c>
      <c r="E1158" s="983" t="s">
        <v>437</v>
      </c>
      <c r="F1158" s="998"/>
      <c r="G1158" s="998">
        <v>0</v>
      </c>
      <c r="H1158" s="998">
        <v>0</v>
      </c>
      <c r="I1158" s="983"/>
      <c r="J1158" s="998"/>
      <c r="K1158" s="998">
        <v>0</v>
      </c>
      <c r="L1158" s="998">
        <v>0</v>
      </c>
      <c r="M1158" s="983"/>
      <c r="N1158" s="998">
        <v>0</v>
      </c>
      <c r="O1158" s="999"/>
    </row>
    <row r="1159" spans="1:15">
      <c r="A1159" s="994">
        <v>22</v>
      </c>
      <c r="B1159" s="995" t="s">
        <v>298</v>
      </c>
      <c r="C1159" s="983"/>
      <c r="D1159" s="995" t="s">
        <v>257</v>
      </c>
      <c r="E1159" s="983" t="s">
        <v>437</v>
      </c>
      <c r="F1159" s="995"/>
      <c r="G1159" s="995">
        <v>0</v>
      </c>
      <c r="H1159" s="995">
        <v>0</v>
      </c>
      <c r="I1159" s="983"/>
      <c r="J1159" s="995"/>
      <c r="K1159" s="995">
        <v>0</v>
      </c>
      <c r="L1159" s="995">
        <v>0</v>
      </c>
      <c r="M1159" s="983"/>
      <c r="N1159" s="995">
        <v>0</v>
      </c>
      <c r="O1159" s="996"/>
    </row>
    <row r="1160" spans="1:15">
      <c r="A1160" s="997">
        <v>23</v>
      </c>
      <c r="B1160" s="998" t="s">
        <v>297</v>
      </c>
      <c r="C1160" s="983"/>
      <c r="D1160" s="998" t="s">
        <v>257</v>
      </c>
      <c r="E1160" s="983" t="s">
        <v>437</v>
      </c>
      <c r="F1160" s="998"/>
      <c r="G1160" s="998">
        <v>0</v>
      </c>
      <c r="H1160" s="998">
        <v>0</v>
      </c>
      <c r="I1160" s="983"/>
      <c r="J1160" s="998"/>
      <c r="K1160" s="998">
        <v>0</v>
      </c>
      <c r="L1160" s="998">
        <v>0</v>
      </c>
      <c r="M1160" s="983"/>
      <c r="N1160" s="998">
        <v>0</v>
      </c>
      <c r="O1160" s="999"/>
    </row>
    <row r="1161" spans="1:15">
      <c r="A1161" s="994">
        <v>24</v>
      </c>
      <c r="B1161" s="995" t="s">
        <v>697</v>
      </c>
      <c r="C1161" s="983"/>
      <c r="D1161" s="995" t="s">
        <v>257</v>
      </c>
      <c r="E1161" s="983" t="s">
        <v>437</v>
      </c>
      <c r="F1161" s="995"/>
      <c r="G1161" s="995">
        <v>0</v>
      </c>
      <c r="H1161" s="995">
        <v>0</v>
      </c>
      <c r="I1161" s="983"/>
      <c r="J1161" s="995"/>
      <c r="K1161" s="995">
        <v>0</v>
      </c>
      <c r="L1161" s="995">
        <v>0</v>
      </c>
      <c r="M1161" s="983"/>
      <c r="N1161" s="995">
        <v>0</v>
      </c>
      <c r="O1161" s="996"/>
    </row>
    <row r="1162" spans="1:15">
      <c r="A1162" s="997">
        <v>25</v>
      </c>
      <c r="B1162" s="998" t="s">
        <v>291</v>
      </c>
      <c r="C1162" s="983"/>
      <c r="D1162" s="998" t="s">
        <v>257</v>
      </c>
      <c r="E1162" s="983" t="s">
        <v>437</v>
      </c>
      <c r="F1162" s="998"/>
      <c r="G1162" s="998">
        <v>0</v>
      </c>
      <c r="H1162" s="998">
        <v>0</v>
      </c>
      <c r="I1162" s="983"/>
      <c r="J1162" s="998"/>
      <c r="K1162" s="998">
        <v>0</v>
      </c>
      <c r="L1162" s="998">
        <v>0</v>
      </c>
      <c r="M1162" s="983"/>
      <c r="N1162" s="998">
        <v>0</v>
      </c>
      <c r="O1162" s="999"/>
    </row>
    <row r="1163" spans="1:15">
      <c r="A1163" s="994">
        <v>26</v>
      </c>
      <c r="B1163" s="995" t="s">
        <v>698</v>
      </c>
      <c r="C1163" s="983"/>
      <c r="D1163" s="995" t="s">
        <v>257</v>
      </c>
      <c r="E1163" s="983" t="s">
        <v>437</v>
      </c>
      <c r="F1163" s="995"/>
      <c r="G1163" s="995">
        <v>0</v>
      </c>
      <c r="H1163" s="995">
        <v>0</v>
      </c>
      <c r="I1163" s="983"/>
      <c r="J1163" s="995"/>
      <c r="K1163" s="995">
        <v>0</v>
      </c>
      <c r="L1163" s="995">
        <v>0</v>
      </c>
      <c r="M1163" s="983"/>
      <c r="N1163" s="995">
        <v>0</v>
      </c>
      <c r="O1163" s="996"/>
    </row>
    <row r="1164" spans="1:15">
      <c r="A1164" s="997">
        <v>27</v>
      </c>
      <c r="B1164" s="998" t="s">
        <v>287</v>
      </c>
      <c r="C1164" s="983"/>
      <c r="D1164" s="998" t="s">
        <v>286</v>
      </c>
      <c r="E1164" s="983" t="s">
        <v>437</v>
      </c>
      <c r="F1164" s="998"/>
      <c r="G1164" s="998">
        <v>0</v>
      </c>
      <c r="H1164" s="998">
        <v>0</v>
      </c>
      <c r="I1164" s="983"/>
      <c r="J1164" s="998"/>
      <c r="K1164" s="998">
        <v>0</v>
      </c>
      <c r="L1164" s="998">
        <v>0</v>
      </c>
      <c r="M1164" s="983"/>
      <c r="N1164" s="998">
        <v>0</v>
      </c>
      <c r="O1164" s="999"/>
    </row>
    <row r="1165" spans="1:15">
      <c r="A1165" s="994">
        <v>28</v>
      </c>
      <c r="B1165" s="995" t="s">
        <v>699</v>
      </c>
      <c r="C1165" s="983"/>
      <c r="D1165" s="995" t="s">
        <v>257</v>
      </c>
      <c r="E1165" s="983" t="s">
        <v>437</v>
      </c>
      <c r="F1165" s="995"/>
      <c r="G1165" s="995">
        <v>0</v>
      </c>
      <c r="H1165" s="995">
        <v>0</v>
      </c>
      <c r="I1165" s="983"/>
      <c r="J1165" s="995"/>
      <c r="K1165" s="995">
        <v>0</v>
      </c>
      <c r="L1165" s="995">
        <v>0</v>
      </c>
      <c r="M1165" s="983"/>
      <c r="N1165" s="995">
        <v>0</v>
      </c>
      <c r="O1165" s="996"/>
    </row>
    <row r="1166" spans="1:15">
      <c r="A1166" s="997">
        <v>29</v>
      </c>
      <c r="B1166" s="998" t="s">
        <v>700</v>
      </c>
      <c r="C1166" s="983"/>
      <c r="D1166" s="998" t="s">
        <v>11</v>
      </c>
      <c r="E1166" s="983" t="s">
        <v>437</v>
      </c>
      <c r="F1166" s="998"/>
      <c r="G1166" s="998">
        <v>0</v>
      </c>
      <c r="H1166" s="998">
        <v>0</v>
      </c>
      <c r="I1166" s="983"/>
      <c r="J1166" s="998"/>
      <c r="K1166" s="998">
        <v>0</v>
      </c>
      <c r="L1166" s="998">
        <v>0</v>
      </c>
      <c r="M1166" s="983"/>
      <c r="N1166" s="998">
        <v>0</v>
      </c>
      <c r="O1166" s="999"/>
    </row>
    <row r="1167" spans="1:15">
      <c r="A1167" s="1577" t="s">
        <v>677</v>
      </c>
      <c r="B1167" s="1577"/>
      <c r="C1167" s="983"/>
      <c r="D1167" s="1000"/>
      <c r="E1167" s="983" t="s">
        <v>437</v>
      </c>
      <c r="F1167" s="1000">
        <v>0</v>
      </c>
      <c r="G1167" s="1000">
        <v>0</v>
      </c>
      <c r="H1167" s="1000">
        <v>0</v>
      </c>
      <c r="I1167" s="983"/>
      <c r="J1167" s="1000">
        <v>589642</v>
      </c>
      <c r="K1167" s="1000">
        <v>0</v>
      </c>
      <c r="L1167" s="1000">
        <v>589642</v>
      </c>
      <c r="M1167" s="983"/>
      <c r="N1167" s="1000">
        <v>-589642</v>
      </c>
      <c r="O1167" s="1001"/>
    </row>
    <row r="1168" spans="1:15">
      <c r="A1168" s="994">
        <v>30</v>
      </c>
      <c r="B1168" s="995" t="s">
        <v>223</v>
      </c>
      <c r="C1168" s="983"/>
      <c r="D1168" s="995" t="s">
        <v>269</v>
      </c>
      <c r="E1168" s="983" t="s">
        <v>437</v>
      </c>
      <c r="F1168" s="995"/>
      <c r="G1168" s="995">
        <v>0</v>
      </c>
      <c r="H1168" s="995">
        <v>0</v>
      </c>
      <c r="I1168" s="983"/>
      <c r="J1168" s="995"/>
      <c r="K1168" s="995">
        <v>0</v>
      </c>
      <c r="L1168" s="995">
        <v>0</v>
      </c>
      <c r="M1168" s="983"/>
      <c r="N1168" s="995">
        <v>0</v>
      </c>
      <c r="O1168" s="996"/>
    </row>
    <row r="1169" spans="1:15">
      <c r="A1169" s="997">
        <v>31</v>
      </c>
      <c r="B1169" s="998" t="s">
        <v>235</v>
      </c>
      <c r="C1169" s="983"/>
      <c r="D1169" s="998" t="s">
        <v>269</v>
      </c>
      <c r="E1169" s="983" t="s">
        <v>437</v>
      </c>
      <c r="F1169" s="998"/>
      <c r="G1169" s="998">
        <v>0</v>
      </c>
      <c r="H1169" s="998">
        <v>0</v>
      </c>
      <c r="I1169" s="983"/>
      <c r="J1169" s="998"/>
      <c r="K1169" s="998">
        <v>0</v>
      </c>
      <c r="L1169" s="998">
        <v>0</v>
      </c>
      <c r="M1169" s="983"/>
      <c r="N1169" s="998">
        <v>0</v>
      </c>
      <c r="O1169" s="999"/>
    </row>
    <row r="1170" spans="1:15">
      <c r="A1170" s="994">
        <v>32</v>
      </c>
      <c r="B1170" s="995" t="s">
        <v>232</v>
      </c>
      <c r="C1170" s="983"/>
      <c r="D1170" s="995" t="s">
        <v>269</v>
      </c>
      <c r="E1170" s="983" t="s">
        <v>437</v>
      </c>
      <c r="F1170" s="995"/>
      <c r="G1170" s="995">
        <v>0</v>
      </c>
      <c r="H1170" s="995">
        <v>0</v>
      </c>
      <c r="I1170" s="983"/>
      <c r="J1170" s="995"/>
      <c r="K1170" s="995">
        <v>0</v>
      </c>
      <c r="L1170" s="995">
        <v>0</v>
      </c>
      <c r="M1170" s="983"/>
      <c r="N1170" s="995">
        <v>0</v>
      </c>
      <c r="O1170" s="996"/>
    </row>
    <row r="1171" spans="1:15">
      <c r="A1171" s="997">
        <v>33</v>
      </c>
      <c r="B1171" s="998" t="s">
        <v>237</v>
      </c>
      <c r="C1171" s="983"/>
      <c r="D1171" s="998" t="s">
        <v>269</v>
      </c>
      <c r="E1171" s="983" t="s">
        <v>437</v>
      </c>
      <c r="F1171" s="998"/>
      <c r="G1171" s="998">
        <v>0</v>
      </c>
      <c r="H1171" s="998">
        <v>0</v>
      </c>
      <c r="I1171" s="983"/>
      <c r="J1171" s="998"/>
      <c r="K1171" s="998">
        <v>0</v>
      </c>
      <c r="L1171" s="998">
        <v>0</v>
      </c>
      <c r="M1171" s="983"/>
      <c r="N1171" s="998">
        <v>0</v>
      </c>
      <c r="O1171" s="999"/>
    </row>
    <row r="1172" spans="1:15">
      <c r="A1172" s="994">
        <v>34</v>
      </c>
      <c r="B1172" s="995" t="s">
        <v>234</v>
      </c>
      <c r="C1172" s="983"/>
      <c r="D1172" s="995" t="s">
        <v>269</v>
      </c>
      <c r="E1172" s="983" t="s">
        <v>437</v>
      </c>
      <c r="F1172" s="995"/>
      <c r="G1172" s="995">
        <v>0</v>
      </c>
      <c r="H1172" s="995">
        <v>0</v>
      </c>
      <c r="I1172" s="983"/>
      <c r="J1172" s="995"/>
      <c r="K1172" s="995">
        <v>0</v>
      </c>
      <c r="L1172" s="995">
        <v>0</v>
      </c>
      <c r="M1172" s="983"/>
      <c r="N1172" s="995">
        <v>0</v>
      </c>
      <c r="O1172" s="996"/>
    </row>
    <row r="1173" spans="1:15">
      <c r="A1173" s="997">
        <v>35</v>
      </c>
      <c r="B1173" s="998" t="s">
        <v>224</v>
      </c>
      <c r="C1173" s="983"/>
      <c r="D1173" s="998" t="s">
        <v>269</v>
      </c>
      <c r="E1173" s="983" t="s">
        <v>437</v>
      </c>
      <c r="F1173" s="998"/>
      <c r="G1173" s="998">
        <v>0</v>
      </c>
      <c r="H1173" s="998">
        <v>0</v>
      </c>
      <c r="I1173" s="983"/>
      <c r="J1173" s="998"/>
      <c r="K1173" s="998">
        <v>0</v>
      </c>
      <c r="L1173" s="998">
        <v>0</v>
      </c>
      <c r="M1173" s="983"/>
      <c r="N1173" s="998">
        <v>0</v>
      </c>
      <c r="O1173" s="999"/>
    </row>
    <row r="1174" spans="1:15">
      <c r="A1174" s="994">
        <v>36</v>
      </c>
      <c r="B1174" s="995" t="s">
        <v>227</v>
      </c>
      <c r="C1174" s="983"/>
      <c r="D1174" s="995" t="s">
        <v>269</v>
      </c>
      <c r="E1174" s="983" t="s">
        <v>437</v>
      </c>
      <c r="F1174" s="995"/>
      <c r="G1174" s="995">
        <v>0</v>
      </c>
      <c r="H1174" s="995">
        <v>0</v>
      </c>
      <c r="I1174" s="983"/>
      <c r="J1174" s="995"/>
      <c r="K1174" s="995">
        <v>0</v>
      </c>
      <c r="L1174" s="995">
        <v>0</v>
      </c>
      <c r="M1174" s="983"/>
      <c r="N1174" s="995">
        <v>0</v>
      </c>
      <c r="O1174" s="996"/>
    </row>
    <row r="1175" spans="1:15">
      <c r="A1175" s="997">
        <v>37</v>
      </c>
      <c r="B1175" s="998" t="s">
        <v>226</v>
      </c>
      <c r="C1175" s="983"/>
      <c r="D1175" s="998" t="s">
        <v>254</v>
      </c>
      <c r="E1175" s="983" t="s">
        <v>437</v>
      </c>
      <c r="F1175" s="998"/>
      <c r="G1175" s="998">
        <v>0</v>
      </c>
      <c r="H1175" s="998">
        <v>0</v>
      </c>
      <c r="I1175" s="983"/>
      <c r="J1175" s="998"/>
      <c r="K1175" s="998">
        <v>0</v>
      </c>
      <c r="L1175" s="998">
        <v>0</v>
      </c>
      <c r="M1175" s="983"/>
      <c r="N1175" s="998">
        <v>0</v>
      </c>
      <c r="O1175" s="999"/>
    </row>
    <row r="1176" spans="1:15">
      <c r="A1176" s="994">
        <v>38</v>
      </c>
      <c r="B1176" s="995" t="s">
        <v>236</v>
      </c>
      <c r="C1176" s="983"/>
      <c r="D1176" s="995" t="s">
        <v>254</v>
      </c>
      <c r="E1176" s="983" t="s">
        <v>437</v>
      </c>
      <c r="F1176" s="995"/>
      <c r="G1176" s="995">
        <v>0</v>
      </c>
      <c r="H1176" s="995">
        <v>0</v>
      </c>
      <c r="I1176" s="983"/>
      <c r="J1176" s="995"/>
      <c r="K1176" s="995">
        <v>0</v>
      </c>
      <c r="L1176" s="995">
        <v>0</v>
      </c>
      <c r="M1176" s="983"/>
      <c r="N1176" s="995">
        <v>0</v>
      </c>
      <c r="O1176" s="996"/>
    </row>
    <row r="1177" spans="1:15">
      <c r="A1177" s="997">
        <v>39</v>
      </c>
      <c r="B1177" s="998" t="s">
        <v>230</v>
      </c>
      <c r="C1177" s="983"/>
      <c r="D1177" s="998" t="s">
        <v>254</v>
      </c>
      <c r="E1177" s="983" t="s">
        <v>437</v>
      </c>
      <c r="F1177" s="998"/>
      <c r="G1177" s="998">
        <v>0</v>
      </c>
      <c r="H1177" s="998">
        <v>0</v>
      </c>
      <c r="I1177" s="983"/>
      <c r="J1177" s="998"/>
      <c r="K1177" s="998">
        <v>0</v>
      </c>
      <c r="L1177" s="998">
        <v>0</v>
      </c>
      <c r="M1177" s="983"/>
      <c r="N1177" s="998">
        <v>0</v>
      </c>
      <c r="O1177" s="999"/>
    </row>
    <row r="1178" spans="1:15">
      <c r="A1178" s="994">
        <v>40</v>
      </c>
      <c r="B1178" s="995" t="s">
        <v>225</v>
      </c>
      <c r="C1178" s="983"/>
      <c r="D1178" s="995" t="s">
        <v>254</v>
      </c>
      <c r="E1178" s="983" t="s">
        <v>437</v>
      </c>
      <c r="F1178" s="995"/>
      <c r="G1178" s="995">
        <v>0</v>
      </c>
      <c r="H1178" s="995">
        <v>0</v>
      </c>
      <c r="I1178" s="983"/>
      <c r="J1178" s="995"/>
      <c r="K1178" s="995">
        <v>0</v>
      </c>
      <c r="L1178" s="995">
        <v>0</v>
      </c>
      <c r="M1178" s="983"/>
      <c r="N1178" s="995">
        <v>0</v>
      </c>
      <c r="O1178" s="996"/>
    </row>
    <row r="1179" spans="1:15">
      <c r="A1179" s="997">
        <v>41</v>
      </c>
      <c r="B1179" s="998" t="s">
        <v>701</v>
      </c>
      <c r="C1179" s="983"/>
      <c r="D1179" s="998" t="s">
        <v>263</v>
      </c>
      <c r="E1179" s="983" t="s">
        <v>437</v>
      </c>
      <c r="F1179" s="998"/>
      <c r="G1179" s="998">
        <v>0</v>
      </c>
      <c r="H1179" s="998">
        <v>0</v>
      </c>
      <c r="I1179" s="983"/>
      <c r="J1179" s="998"/>
      <c r="K1179" s="998">
        <v>0</v>
      </c>
      <c r="L1179" s="998">
        <v>0</v>
      </c>
      <c r="M1179" s="983"/>
      <c r="N1179" s="998">
        <v>0</v>
      </c>
      <c r="O1179" s="999"/>
    </row>
    <row r="1180" spans="1:15">
      <c r="A1180" s="994">
        <v>42</v>
      </c>
      <c r="B1180" s="995" t="s">
        <v>233</v>
      </c>
      <c r="C1180" s="983"/>
      <c r="D1180" s="995" t="s">
        <v>269</v>
      </c>
      <c r="E1180" s="983" t="s">
        <v>437</v>
      </c>
      <c r="F1180" s="995"/>
      <c r="G1180" s="995">
        <v>0</v>
      </c>
      <c r="H1180" s="995">
        <v>0</v>
      </c>
      <c r="I1180" s="983"/>
      <c r="J1180" s="995">
        <v>235855</v>
      </c>
      <c r="K1180" s="995">
        <v>0</v>
      </c>
      <c r="L1180" s="995">
        <v>235855</v>
      </c>
      <c r="M1180" s="983"/>
      <c r="N1180" s="995">
        <v>-235855</v>
      </c>
      <c r="O1180" s="996" t="s">
        <v>4251</v>
      </c>
    </row>
    <row r="1181" spans="1:15">
      <c r="A1181" s="997">
        <v>43</v>
      </c>
      <c r="B1181" s="998" t="s">
        <v>231</v>
      </c>
      <c r="C1181" s="983"/>
      <c r="D1181" s="998" t="s">
        <v>269</v>
      </c>
      <c r="E1181" s="983" t="s">
        <v>437</v>
      </c>
      <c r="F1181" s="998"/>
      <c r="G1181" s="998">
        <v>0</v>
      </c>
      <c r="H1181" s="998">
        <v>0</v>
      </c>
      <c r="I1181" s="983"/>
      <c r="J1181" s="998">
        <v>353787</v>
      </c>
      <c r="K1181" s="998">
        <v>0</v>
      </c>
      <c r="L1181" s="998">
        <v>353787</v>
      </c>
      <c r="M1181" s="983"/>
      <c r="N1181" s="998">
        <v>-353787</v>
      </c>
      <c r="O1181" s="999" t="s">
        <v>4251</v>
      </c>
    </row>
    <row r="1182" spans="1:15">
      <c r="A1182" s="994">
        <v>44</v>
      </c>
      <c r="B1182" s="995" t="s">
        <v>702</v>
      </c>
      <c r="C1182" s="983"/>
      <c r="D1182" s="995" t="s">
        <v>269</v>
      </c>
      <c r="E1182" s="983" t="s">
        <v>437</v>
      </c>
      <c r="F1182" s="995"/>
      <c r="G1182" s="995">
        <v>0</v>
      </c>
      <c r="H1182" s="995">
        <v>0</v>
      </c>
      <c r="I1182" s="983"/>
      <c r="J1182" s="995"/>
      <c r="K1182" s="995">
        <v>0</v>
      </c>
      <c r="L1182" s="995">
        <v>0</v>
      </c>
      <c r="M1182" s="983"/>
      <c r="N1182" s="995">
        <v>0</v>
      </c>
      <c r="O1182" s="996"/>
    </row>
    <row r="1183" spans="1:15">
      <c r="A1183" s="997">
        <v>45</v>
      </c>
      <c r="B1183" s="998" t="s">
        <v>229</v>
      </c>
      <c r="C1183" s="983"/>
      <c r="D1183" s="998" t="s">
        <v>269</v>
      </c>
      <c r="E1183" s="983" t="s">
        <v>437</v>
      </c>
      <c r="F1183" s="998"/>
      <c r="G1183" s="998">
        <v>0</v>
      </c>
      <c r="H1183" s="998">
        <v>0</v>
      </c>
      <c r="I1183" s="983"/>
      <c r="J1183" s="998"/>
      <c r="K1183" s="998">
        <v>0</v>
      </c>
      <c r="L1183" s="998">
        <v>0</v>
      </c>
      <c r="M1183" s="983"/>
      <c r="N1183" s="998">
        <v>0</v>
      </c>
      <c r="O1183" s="999"/>
    </row>
    <row r="1184" spans="1:15">
      <c r="A1184" s="994">
        <v>46</v>
      </c>
      <c r="B1184" s="995" t="s">
        <v>703</v>
      </c>
      <c r="C1184" s="983"/>
      <c r="D1184" s="995" t="s">
        <v>253</v>
      </c>
      <c r="E1184" s="983" t="s">
        <v>437</v>
      </c>
      <c r="F1184" s="995"/>
      <c r="G1184" s="995">
        <v>0</v>
      </c>
      <c r="H1184" s="995">
        <v>0</v>
      </c>
      <c r="I1184" s="983"/>
      <c r="J1184" s="995"/>
      <c r="K1184" s="995">
        <v>0</v>
      </c>
      <c r="L1184" s="995">
        <v>0</v>
      </c>
      <c r="M1184" s="983"/>
      <c r="N1184" s="995">
        <v>0</v>
      </c>
      <c r="O1184" s="996"/>
    </row>
    <row r="1185" spans="1:15">
      <c r="A1185" s="997">
        <v>47</v>
      </c>
      <c r="B1185" s="998" t="s">
        <v>282</v>
      </c>
      <c r="C1185" s="983"/>
      <c r="D1185" s="998" t="s">
        <v>274</v>
      </c>
      <c r="E1185" s="983" t="s">
        <v>437</v>
      </c>
      <c r="F1185" s="998"/>
      <c r="G1185" s="998">
        <v>0</v>
      </c>
      <c r="H1185" s="998">
        <v>0</v>
      </c>
      <c r="I1185" s="983"/>
      <c r="J1185" s="998"/>
      <c r="K1185" s="998">
        <v>0</v>
      </c>
      <c r="L1185" s="998">
        <v>0</v>
      </c>
      <c r="M1185" s="983"/>
      <c r="N1185" s="998">
        <v>0</v>
      </c>
      <c r="O1185" s="999"/>
    </row>
    <row r="1186" spans="1:15">
      <c r="A1186" s="994">
        <v>48</v>
      </c>
      <c r="B1186" s="995" t="s">
        <v>299</v>
      </c>
      <c r="C1186" s="983"/>
      <c r="D1186" s="995" t="s">
        <v>275</v>
      </c>
      <c r="E1186" s="983" t="s">
        <v>437</v>
      </c>
      <c r="F1186" s="995"/>
      <c r="G1186" s="995">
        <v>0</v>
      </c>
      <c r="H1186" s="995">
        <v>0</v>
      </c>
      <c r="I1186" s="983"/>
      <c r="J1186" s="995"/>
      <c r="K1186" s="995">
        <v>0</v>
      </c>
      <c r="L1186" s="995">
        <v>0</v>
      </c>
      <c r="M1186" s="983"/>
      <c r="N1186" s="995">
        <v>0</v>
      </c>
      <c r="O1186" s="996"/>
    </row>
    <row r="1187" spans="1:15">
      <c r="A1187" s="997">
        <v>49</v>
      </c>
      <c r="B1187" s="998" t="s">
        <v>704</v>
      </c>
      <c r="C1187" s="983"/>
      <c r="D1187" s="998" t="s">
        <v>276</v>
      </c>
      <c r="E1187" s="983" t="s">
        <v>437</v>
      </c>
      <c r="F1187" s="998"/>
      <c r="G1187" s="998">
        <v>0</v>
      </c>
      <c r="H1187" s="998">
        <v>0</v>
      </c>
      <c r="I1187" s="983"/>
      <c r="J1187" s="998"/>
      <c r="K1187" s="998">
        <v>0</v>
      </c>
      <c r="L1187" s="998">
        <v>0</v>
      </c>
      <c r="M1187" s="983"/>
      <c r="N1187" s="998">
        <v>0</v>
      </c>
      <c r="O1187" s="999"/>
    </row>
    <row r="1188" spans="1:15">
      <c r="A1188" s="994">
        <v>50</v>
      </c>
      <c r="B1188" s="995" t="s">
        <v>705</v>
      </c>
      <c r="C1188" s="983"/>
      <c r="D1188" s="995" t="s">
        <v>678</v>
      </c>
      <c r="E1188" s="983" t="s">
        <v>437</v>
      </c>
      <c r="F1188" s="995"/>
      <c r="G1188" s="995">
        <v>0</v>
      </c>
      <c r="H1188" s="995">
        <v>0</v>
      </c>
      <c r="I1188" s="983"/>
      <c r="J1188" s="995"/>
      <c r="K1188" s="995">
        <v>0</v>
      </c>
      <c r="L1188" s="995">
        <v>0</v>
      </c>
      <c r="M1188" s="983"/>
      <c r="N1188" s="995">
        <v>0</v>
      </c>
      <c r="O1188" s="996"/>
    </row>
    <row r="1189" spans="1:15" ht="12" thickBot="1">
      <c r="A1189" s="989"/>
      <c r="B1189" s="989" t="s">
        <v>679</v>
      </c>
      <c r="C1189" s="983"/>
      <c r="D1189" s="1002"/>
      <c r="E1189" s="983" t="s">
        <v>437</v>
      </c>
      <c r="F1189" s="1002">
        <v>0</v>
      </c>
      <c r="G1189" s="1002">
        <v>0</v>
      </c>
      <c r="H1189" s="1002">
        <v>0</v>
      </c>
      <c r="I1189" s="983"/>
      <c r="J1189" s="1002">
        <v>589642</v>
      </c>
      <c r="K1189" s="1002">
        <v>0</v>
      </c>
      <c r="L1189" s="1002">
        <v>589642</v>
      </c>
      <c r="M1189" s="983"/>
      <c r="N1189" s="1002">
        <v>-589642</v>
      </c>
      <c r="O1189" s="989"/>
    </row>
    <row r="1190" spans="1:15" ht="12" thickTop="1">
      <c r="A1190" s="1005"/>
      <c r="B1190" s="1005"/>
      <c r="C1190" s="1006"/>
      <c r="D1190" s="1007"/>
      <c r="E1190" s="983" t="s">
        <v>437</v>
      </c>
      <c r="F1190" s="1007"/>
      <c r="G1190" s="1007"/>
      <c r="H1190" s="1007"/>
      <c r="I1190" s="1006"/>
      <c r="J1190" s="1007"/>
      <c r="K1190" s="1007"/>
      <c r="L1190" s="1007"/>
      <c r="M1190" s="1007"/>
      <c r="N1190" s="1007"/>
      <c r="O1190" s="1005"/>
    </row>
    <row r="1191" spans="1:15">
      <c r="A1191" s="1577" t="s">
        <v>300</v>
      </c>
      <c r="B1191" s="1577"/>
      <c r="C1191" s="983"/>
      <c r="D1191" s="1000"/>
      <c r="E1191" s="983" t="s">
        <v>437</v>
      </c>
      <c r="F1191" s="1000">
        <v>0</v>
      </c>
      <c r="G1191" s="1000">
        <v>0</v>
      </c>
      <c r="H1191" s="1000">
        <v>0</v>
      </c>
      <c r="I1191" s="983"/>
      <c r="J1191" s="1000">
        <v>0</v>
      </c>
      <c r="K1191" s="1000">
        <v>0</v>
      </c>
      <c r="L1191" s="1000">
        <v>0</v>
      </c>
      <c r="M1191" s="983"/>
      <c r="N1191" s="1000">
        <v>0</v>
      </c>
      <c r="O1191" s="1001"/>
    </row>
    <row r="1192" spans="1:15">
      <c r="A1192" s="994">
        <v>51</v>
      </c>
      <c r="B1192" s="995" t="s">
        <v>725</v>
      </c>
      <c r="C1192" s="983"/>
      <c r="D1192" s="995" t="s">
        <v>31</v>
      </c>
      <c r="E1192" s="983" t="s">
        <v>437</v>
      </c>
      <c r="F1192" s="995"/>
      <c r="G1192" s="995">
        <v>0</v>
      </c>
      <c r="H1192" s="995">
        <v>0</v>
      </c>
      <c r="I1192" s="983"/>
      <c r="J1192" s="995"/>
      <c r="K1192" s="995">
        <v>0</v>
      </c>
      <c r="L1192" s="995">
        <v>0</v>
      </c>
      <c r="M1192" s="983"/>
      <c r="N1192" s="995">
        <v>0</v>
      </c>
      <c r="O1192" s="996"/>
    </row>
    <row r="1193" spans="1:15">
      <c r="A1193" s="997">
        <v>52</v>
      </c>
      <c r="B1193" s="998" t="s">
        <v>726</v>
      </c>
      <c r="C1193" s="983"/>
      <c r="D1193" s="998" t="s">
        <v>31</v>
      </c>
      <c r="E1193" s="983" t="s">
        <v>437</v>
      </c>
      <c r="F1193" s="998"/>
      <c r="G1193" s="998">
        <v>0</v>
      </c>
      <c r="H1193" s="998">
        <v>0</v>
      </c>
      <c r="I1193" s="983"/>
      <c r="J1193" s="998"/>
      <c r="K1193" s="998">
        <v>0</v>
      </c>
      <c r="L1193" s="998">
        <v>0</v>
      </c>
      <c r="M1193" s="983"/>
      <c r="N1193" s="998">
        <v>0</v>
      </c>
      <c r="O1193" s="999"/>
    </row>
    <row r="1194" spans="1:15">
      <c r="A1194" s="994">
        <v>53</v>
      </c>
      <c r="B1194" s="995" t="s">
        <v>727</v>
      </c>
      <c r="C1194" s="983"/>
      <c r="D1194" s="995" t="s">
        <v>31</v>
      </c>
      <c r="E1194" s="983" t="s">
        <v>437</v>
      </c>
      <c r="F1194" s="995"/>
      <c r="G1194" s="995">
        <v>0</v>
      </c>
      <c r="H1194" s="995">
        <v>0</v>
      </c>
      <c r="I1194" s="983"/>
      <c r="J1194" s="995"/>
      <c r="K1194" s="995">
        <v>0</v>
      </c>
      <c r="L1194" s="995">
        <v>0</v>
      </c>
      <c r="M1194" s="983"/>
      <c r="N1194" s="995">
        <v>0</v>
      </c>
      <c r="O1194" s="996"/>
    </row>
    <row r="1195" spans="1:15">
      <c r="A1195" s="997">
        <v>54</v>
      </c>
      <c r="B1195" s="998" t="s">
        <v>513</v>
      </c>
      <c r="C1195" s="983"/>
      <c r="D1195" s="998" t="s">
        <v>31</v>
      </c>
      <c r="E1195" s="983" t="s">
        <v>437</v>
      </c>
      <c r="F1195" s="998"/>
      <c r="G1195" s="998">
        <v>0</v>
      </c>
      <c r="H1195" s="998">
        <v>0</v>
      </c>
      <c r="I1195" s="983"/>
      <c r="J1195" s="998"/>
      <c r="K1195" s="998">
        <v>0</v>
      </c>
      <c r="L1195" s="998">
        <v>0</v>
      </c>
      <c r="M1195" s="983"/>
      <c r="N1195" s="998">
        <v>0</v>
      </c>
      <c r="O1195" s="999"/>
    </row>
    <row r="1196" spans="1:15">
      <c r="A1196" s="1005"/>
      <c r="B1196" s="1005"/>
      <c r="C1196" s="1006"/>
      <c r="D1196" s="1007"/>
      <c r="E1196" s="983" t="s">
        <v>437</v>
      </c>
      <c r="F1196" s="1007"/>
      <c r="G1196" s="1007"/>
      <c r="H1196" s="1007"/>
      <c r="I1196" s="1006"/>
      <c r="J1196" s="1007"/>
      <c r="K1196" s="1007"/>
      <c r="L1196" s="1007"/>
      <c r="M1196" s="1007"/>
      <c r="N1196" s="1007"/>
      <c r="O1196" s="1005"/>
    </row>
    <row r="1197" spans="1:15">
      <c r="A1197" s="1577" t="s">
        <v>301</v>
      </c>
      <c r="B1197" s="1577"/>
      <c r="C1197" s="983"/>
      <c r="D1197" s="1000"/>
      <c r="E1197" s="983" t="s">
        <v>437</v>
      </c>
      <c r="F1197" s="1000">
        <v>0</v>
      </c>
      <c r="G1197" s="1000">
        <v>0</v>
      </c>
      <c r="H1197" s="1000">
        <v>0</v>
      </c>
      <c r="I1197" s="983"/>
      <c r="J1197" s="1000">
        <v>0</v>
      </c>
      <c r="K1197" s="1000">
        <v>0</v>
      </c>
      <c r="L1197" s="1000">
        <v>0</v>
      </c>
      <c r="M1197" s="983"/>
      <c r="N1197" s="1000">
        <v>0</v>
      </c>
      <c r="O1197" s="1001"/>
    </row>
    <row r="1198" spans="1:15">
      <c r="A1198" s="994">
        <v>55</v>
      </c>
      <c r="B1198" s="995" t="s">
        <v>956</v>
      </c>
      <c r="C1198" s="983"/>
      <c r="D1198" s="995" t="s">
        <v>953</v>
      </c>
      <c r="E1198" s="983" t="s">
        <v>437</v>
      </c>
      <c r="F1198" s="995"/>
      <c r="G1198" s="995">
        <v>0</v>
      </c>
      <c r="H1198" s="995">
        <v>0</v>
      </c>
      <c r="I1198" s="983"/>
      <c r="J1198" s="995"/>
      <c r="K1198" s="995">
        <v>0</v>
      </c>
      <c r="L1198" s="995">
        <v>0</v>
      </c>
      <c r="M1198" s="983"/>
      <c r="N1198" s="995">
        <v>0</v>
      </c>
      <c r="O1198" s="996"/>
    </row>
    <row r="1199" spans="1:15">
      <c r="A1199" s="997">
        <v>56</v>
      </c>
      <c r="B1199" s="998" t="s">
        <v>957</v>
      </c>
      <c r="C1199" s="983"/>
      <c r="D1199" s="998" t="s">
        <v>958</v>
      </c>
      <c r="E1199" s="983" t="s">
        <v>437</v>
      </c>
      <c r="F1199" s="998"/>
      <c r="G1199" s="998">
        <v>0</v>
      </c>
      <c r="H1199" s="998">
        <v>0</v>
      </c>
      <c r="I1199" s="983"/>
      <c r="J1199" s="998"/>
      <c r="K1199" s="998">
        <v>0</v>
      </c>
      <c r="L1199" s="998">
        <v>0</v>
      </c>
      <c r="M1199" s="983"/>
      <c r="N1199" s="998">
        <v>0</v>
      </c>
      <c r="O1199" s="999"/>
    </row>
    <row r="1200" spans="1:15">
      <c r="A1200" s="994">
        <v>57</v>
      </c>
      <c r="B1200" s="995" t="s">
        <v>959</v>
      </c>
      <c r="C1200" s="983"/>
      <c r="D1200" s="995" t="s">
        <v>953</v>
      </c>
      <c r="E1200" s="983" t="s">
        <v>437</v>
      </c>
      <c r="F1200" s="995"/>
      <c r="G1200" s="995">
        <v>0</v>
      </c>
      <c r="H1200" s="995">
        <v>0</v>
      </c>
      <c r="I1200" s="983"/>
      <c r="J1200" s="995"/>
      <c r="K1200" s="995">
        <v>0</v>
      </c>
      <c r="L1200" s="995">
        <v>0</v>
      </c>
      <c r="M1200" s="983"/>
      <c r="N1200" s="995">
        <v>0</v>
      </c>
      <c r="O1200" s="996"/>
    </row>
    <row r="1201" spans="1:15">
      <c r="A1201" s="997">
        <v>58</v>
      </c>
      <c r="B1201" s="998" t="s">
        <v>960</v>
      </c>
      <c r="C1201" s="983"/>
      <c r="D1201" s="998" t="s">
        <v>953</v>
      </c>
      <c r="E1201" s="983" t="s">
        <v>437</v>
      </c>
      <c r="F1201" s="998"/>
      <c r="G1201" s="998">
        <v>0</v>
      </c>
      <c r="H1201" s="998">
        <v>0</v>
      </c>
      <c r="I1201" s="983"/>
      <c r="J1201" s="998"/>
      <c r="K1201" s="998">
        <v>0</v>
      </c>
      <c r="L1201" s="998">
        <v>0</v>
      </c>
      <c r="M1201" s="983"/>
      <c r="N1201" s="998">
        <v>0</v>
      </c>
      <c r="O1201" s="999"/>
    </row>
    <row r="1202" spans="1:15">
      <c r="A1202" s="994">
        <v>59</v>
      </c>
      <c r="B1202" s="995" t="s">
        <v>961</v>
      </c>
      <c r="C1202" s="983"/>
      <c r="D1202" s="995" t="s">
        <v>953</v>
      </c>
      <c r="E1202" s="983"/>
      <c r="F1202" s="995"/>
      <c r="G1202" s="995">
        <v>0</v>
      </c>
      <c r="H1202" s="995">
        <v>0</v>
      </c>
      <c r="I1202" s="983"/>
      <c r="J1202" s="995"/>
      <c r="K1202" s="995">
        <v>0</v>
      </c>
      <c r="L1202" s="995">
        <v>0</v>
      </c>
      <c r="M1202" s="983"/>
      <c r="N1202" s="995">
        <v>0</v>
      </c>
      <c r="O1202" s="996"/>
    </row>
    <row r="1203" spans="1:15">
      <c r="A1203" s="997">
        <v>60</v>
      </c>
      <c r="B1203" s="998" t="s">
        <v>962</v>
      </c>
      <c r="C1203" s="983"/>
      <c r="D1203" s="998" t="s">
        <v>953</v>
      </c>
      <c r="E1203" s="983"/>
      <c r="F1203" s="998"/>
      <c r="G1203" s="998">
        <v>0</v>
      </c>
      <c r="H1203" s="998">
        <v>0</v>
      </c>
      <c r="I1203" s="983"/>
      <c r="J1203" s="998"/>
      <c r="K1203" s="998">
        <v>0</v>
      </c>
      <c r="L1203" s="998">
        <v>0</v>
      </c>
      <c r="M1203" s="983"/>
      <c r="N1203" s="998">
        <v>0</v>
      </c>
      <c r="O1203" s="999"/>
    </row>
    <row r="1204" spans="1:15">
      <c r="A1204" s="994">
        <v>61</v>
      </c>
      <c r="B1204" s="995" t="s">
        <v>963</v>
      </c>
      <c r="C1204" s="983"/>
      <c r="D1204" s="995" t="s">
        <v>953</v>
      </c>
      <c r="E1204" s="983"/>
      <c r="F1204" s="995"/>
      <c r="G1204" s="995">
        <v>0</v>
      </c>
      <c r="H1204" s="995">
        <v>0</v>
      </c>
      <c r="I1204" s="983"/>
      <c r="J1204" s="995"/>
      <c r="K1204" s="995">
        <v>0</v>
      </c>
      <c r="L1204" s="995">
        <v>0</v>
      </c>
      <c r="M1204" s="983"/>
      <c r="N1204" s="995">
        <v>0</v>
      </c>
      <c r="O1204" s="996"/>
    </row>
    <row r="1205" spans="1:15">
      <c r="A1205" s="997">
        <v>62</v>
      </c>
      <c r="B1205" s="998" t="s">
        <v>964</v>
      </c>
      <c r="C1205" s="983"/>
      <c r="D1205" s="998" t="s">
        <v>953</v>
      </c>
      <c r="E1205" s="983"/>
      <c r="F1205" s="998"/>
      <c r="G1205" s="998">
        <v>0</v>
      </c>
      <c r="H1205" s="998">
        <v>0</v>
      </c>
      <c r="I1205" s="983"/>
      <c r="J1205" s="998"/>
      <c r="K1205" s="998">
        <v>0</v>
      </c>
      <c r="L1205" s="998">
        <v>0</v>
      </c>
      <c r="M1205" s="983"/>
      <c r="N1205" s="998">
        <v>0</v>
      </c>
      <c r="O1205" s="999"/>
    </row>
    <row r="1206" spans="1:15">
      <c r="A1206" s="994">
        <v>63</v>
      </c>
      <c r="B1206" s="995" t="s">
        <v>965</v>
      </c>
      <c r="C1206" s="983"/>
      <c r="D1206" s="995" t="s">
        <v>953</v>
      </c>
      <c r="E1206" s="983"/>
      <c r="F1206" s="995"/>
      <c r="G1206" s="995">
        <v>0</v>
      </c>
      <c r="H1206" s="995">
        <v>0</v>
      </c>
      <c r="I1206" s="983"/>
      <c r="J1206" s="995"/>
      <c r="K1206" s="995">
        <v>0</v>
      </c>
      <c r="L1206" s="995">
        <v>0</v>
      </c>
      <c r="M1206" s="983"/>
      <c r="N1206" s="995">
        <v>0</v>
      </c>
      <c r="O1206" s="996"/>
    </row>
    <row r="1207" spans="1:15">
      <c r="A1207" s="997">
        <v>64</v>
      </c>
      <c r="B1207" s="998" t="s">
        <v>1380</v>
      </c>
      <c r="C1207" s="983"/>
      <c r="D1207" s="998"/>
      <c r="E1207" s="983"/>
      <c r="F1207" s="998"/>
      <c r="G1207" s="998">
        <v>0</v>
      </c>
      <c r="H1207" s="998">
        <v>0</v>
      </c>
      <c r="I1207" s="983"/>
      <c r="J1207" s="998"/>
      <c r="K1207" s="998">
        <v>0</v>
      </c>
      <c r="L1207" s="998">
        <v>0</v>
      </c>
      <c r="M1207" s="983"/>
      <c r="N1207" s="998">
        <v>0</v>
      </c>
      <c r="O1207" s="999"/>
    </row>
    <row r="1208" spans="1:15">
      <c r="A1208" s="994">
        <v>65</v>
      </c>
      <c r="B1208" s="995" t="s">
        <v>966</v>
      </c>
      <c r="C1208" s="983"/>
      <c r="D1208" s="995"/>
      <c r="E1208" s="983" t="s">
        <v>437</v>
      </c>
      <c r="F1208" s="995"/>
      <c r="G1208" s="995">
        <v>0</v>
      </c>
      <c r="H1208" s="995">
        <v>0</v>
      </c>
      <c r="I1208" s="983"/>
      <c r="J1208" s="995"/>
      <c r="K1208" s="995">
        <v>0</v>
      </c>
      <c r="L1208" s="995">
        <v>0</v>
      </c>
      <c r="M1208" s="983"/>
      <c r="N1208" s="995">
        <v>0</v>
      </c>
      <c r="O1208" s="996"/>
    </row>
    <row r="1209" spans="1:15">
      <c r="A1209" s="1577" t="s">
        <v>992</v>
      </c>
      <c r="B1209" s="1577"/>
      <c r="C1209" s="983"/>
      <c r="D1209" s="1000"/>
      <c r="E1209" s="983" t="s">
        <v>437</v>
      </c>
      <c r="F1209" s="1000">
        <v>0</v>
      </c>
      <c r="G1209" s="1000">
        <v>0</v>
      </c>
      <c r="H1209" s="1000">
        <v>0</v>
      </c>
      <c r="I1209" s="983"/>
      <c r="J1209" s="1000">
        <v>0</v>
      </c>
      <c r="K1209" s="1000">
        <v>0</v>
      </c>
      <c r="L1209" s="1000">
        <v>0</v>
      </c>
      <c r="M1209" s="983"/>
      <c r="N1209" s="1000">
        <v>0</v>
      </c>
      <c r="O1209" s="1001"/>
    </row>
    <row r="1210" spans="1:15">
      <c r="A1210" s="994">
        <v>66</v>
      </c>
      <c r="B1210" s="995" t="s">
        <v>729</v>
      </c>
      <c r="C1210" s="983"/>
      <c r="D1210" s="995" t="s">
        <v>680</v>
      </c>
      <c r="E1210" s="983" t="s">
        <v>437</v>
      </c>
      <c r="F1210" s="995"/>
      <c r="G1210" s="995">
        <v>0</v>
      </c>
      <c r="H1210" s="995">
        <v>0</v>
      </c>
      <c r="I1210" s="983"/>
      <c r="J1210" s="995"/>
      <c r="K1210" s="995">
        <v>0</v>
      </c>
      <c r="L1210" s="995">
        <v>0</v>
      </c>
      <c r="M1210" s="983"/>
      <c r="N1210" s="995">
        <v>0</v>
      </c>
      <c r="O1210" s="996"/>
    </row>
    <row r="1211" spans="1:15">
      <c r="A1211" s="997">
        <v>67</v>
      </c>
      <c r="B1211" s="998" t="s">
        <v>730</v>
      </c>
      <c r="C1211" s="983"/>
      <c r="D1211" s="998" t="s">
        <v>681</v>
      </c>
      <c r="E1211" s="983" t="s">
        <v>437</v>
      </c>
      <c r="F1211" s="998"/>
      <c r="G1211" s="998">
        <v>0</v>
      </c>
      <c r="H1211" s="998">
        <v>0</v>
      </c>
      <c r="I1211" s="983"/>
      <c r="J1211" s="998"/>
      <c r="K1211" s="998">
        <v>0</v>
      </c>
      <c r="L1211" s="998">
        <v>0</v>
      </c>
      <c r="M1211" s="983"/>
      <c r="N1211" s="998">
        <v>0</v>
      </c>
      <c r="O1211" s="999"/>
    </row>
    <row r="1212" spans="1:15">
      <c r="A1212" s="994">
        <v>68</v>
      </c>
      <c r="B1212" s="995" t="s">
        <v>731</v>
      </c>
      <c r="C1212" s="983"/>
      <c r="D1212" s="995" t="s">
        <v>967</v>
      </c>
      <c r="E1212" s="983" t="s">
        <v>437</v>
      </c>
      <c r="F1212" s="995"/>
      <c r="G1212" s="995">
        <v>0</v>
      </c>
      <c r="H1212" s="995">
        <v>0</v>
      </c>
      <c r="I1212" s="983"/>
      <c r="J1212" s="995"/>
      <c r="K1212" s="995">
        <v>0</v>
      </c>
      <c r="L1212" s="995">
        <v>0</v>
      </c>
      <c r="M1212" s="983"/>
      <c r="N1212" s="995">
        <v>0</v>
      </c>
      <c r="O1212" s="996"/>
    </row>
    <row r="1213" spans="1:15">
      <c r="A1213" s="997">
        <v>69</v>
      </c>
      <c r="B1213" s="998" t="s">
        <v>706</v>
      </c>
      <c r="C1213" s="983"/>
      <c r="D1213" s="998" t="s">
        <v>682</v>
      </c>
      <c r="E1213" s="983" t="s">
        <v>437</v>
      </c>
      <c r="F1213" s="998"/>
      <c r="G1213" s="998">
        <v>0</v>
      </c>
      <c r="H1213" s="998">
        <v>0</v>
      </c>
      <c r="I1213" s="983"/>
      <c r="J1213" s="998"/>
      <c r="K1213" s="998">
        <v>0</v>
      </c>
      <c r="L1213" s="998">
        <v>0</v>
      </c>
      <c r="M1213" s="983"/>
      <c r="N1213" s="998">
        <v>0</v>
      </c>
      <c r="O1213" s="999"/>
    </row>
    <row r="1217" spans="1:15">
      <c r="A1217" s="981"/>
      <c r="B1217" s="982" t="s">
        <v>667</v>
      </c>
      <c r="C1217" s="983"/>
      <c r="D1217" s="983"/>
      <c r="E1217" s="983"/>
      <c r="F1217" s="1008" t="s">
        <v>894</v>
      </c>
      <c r="G1217" s="1003"/>
      <c r="H1217" s="983"/>
      <c r="I1217" s="983"/>
      <c r="J1217" s="983"/>
      <c r="K1217" s="982" t="s">
        <v>668</v>
      </c>
      <c r="L1217" s="985">
        <v>2022</v>
      </c>
      <c r="M1217" s="983"/>
      <c r="N1217" s="986">
        <v>586.96199999999999</v>
      </c>
      <c r="O1217" s="987"/>
    </row>
    <row r="1218" spans="1:15">
      <c r="A1218" s="981"/>
      <c r="B1218" s="988"/>
      <c r="C1218" s="983"/>
      <c r="D1218" s="983"/>
      <c r="E1218" s="983"/>
      <c r="F1218" s="983"/>
      <c r="G1218" s="983"/>
      <c r="H1218" s="983"/>
      <c r="I1218" s="983"/>
      <c r="J1218" s="983"/>
      <c r="K1218" s="983"/>
      <c r="L1218" s="983"/>
      <c r="M1218" s="983"/>
      <c r="N1218" s="983"/>
      <c r="O1218" s="987"/>
    </row>
    <row r="1219" spans="1:15">
      <c r="A1219" s="1578" t="s">
        <v>0</v>
      </c>
      <c r="B1219" s="1580" t="s">
        <v>371</v>
      </c>
      <c r="C1219" s="983"/>
      <c r="D1219" s="1582" t="s">
        <v>669</v>
      </c>
      <c r="E1219" s="983"/>
      <c r="F1219" s="1584" t="s">
        <v>670</v>
      </c>
      <c r="G1219" s="1584"/>
      <c r="H1219" s="1584"/>
      <c r="I1219" s="983"/>
      <c r="J1219" s="1584" t="s">
        <v>671</v>
      </c>
      <c r="K1219" s="1584"/>
      <c r="L1219" s="1584"/>
      <c r="M1219" s="983"/>
      <c r="N1219" s="1574" t="s">
        <v>672</v>
      </c>
      <c r="O1219" s="1574" t="s">
        <v>372</v>
      </c>
    </row>
    <row r="1220" spans="1:15" ht="12" thickBot="1">
      <c r="A1220" s="1579"/>
      <c r="B1220" s="1581"/>
      <c r="C1220" s="983"/>
      <c r="D1220" s="1583"/>
      <c r="E1220" s="983"/>
      <c r="F1220" s="990" t="s">
        <v>673</v>
      </c>
      <c r="G1220" s="991" t="s">
        <v>674</v>
      </c>
      <c r="H1220" s="991" t="s">
        <v>675</v>
      </c>
      <c r="I1220" s="983"/>
      <c r="J1220" s="991" t="s">
        <v>673</v>
      </c>
      <c r="K1220" s="991" t="s">
        <v>674</v>
      </c>
      <c r="L1220" s="991" t="s">
        <v>675</v>
      </c>
      <c r="M1220" s="983"/>
      <c r="N1220" s="1575"/>
      <c r="O1220" s="1575"/>
    </row>
    <row r="1221" spans="1:15" ht="12" thickTop="1">
      <c r="A1221" s="1576" t="s">
        <v>445</v>
      </c>
      <c r="B1221" s="1576"/>
      <c r="C1221" s="983"/>
      <c r="D1221" s="992"/>
      <c r="E1221" s="983" t="s">
        <v>437</v>
      </c>
      <c r="F1221" s="992">
        <v>0</v>
      </c>
      <c r="G1221" s="992">
        <v>0</v>
      </c>
      <c r="H1221" s="992">
        <v>0</v>
      </c>
      <c r="I1221" s="983"/>
      <c r="J1221" s="992">
        <v>0</v>
      </c>
      <c r="K1221" s="992">
        <v>0</v>
      </c>
      <c r="L1221" s="992">
        <v>0</v>
      </c>
      <c r="M1221" s="983"/>
      <c r="N1221" s="992">
        <v>0</v>
      </c>
      <c r="O1221" s="993"/>
    </row>
    <row r="1222" spans="1:15">
      <c r="A1222" s="994">
        <v>1</v>
      </c>
      <c r="B1222" s="995" t="s">
        <v>683</v>
      </c>
      <c r="C1222" s="983"/>
      <c r="D1222" s="995" t="s">
        <v>257</v>
      </c>
      <c r="E1222" s="983" t="s">
        <v>437</v>
      </c>
      <c r="F1222" s="995"/>
      <c r="G1222" s="995">
        <v>0</v>
      </c>
      <c r="H1222" s="995">
        <v>0</v>
      </c>
      <c r="I1222" s="983"/>
      <c r="J1222" s="995"/>
      <c r="K1222" s="995">
        <v>0</v>
      </c>
      <c r="L1222" s="995">
        <v>0</v>
      </c>
      <c r="M1222" s="983"/>
      <c r="N1222" s="995">
        <v>0</v>
      </c>
      <c r="O1222" s="996"/>
    </row>
    <row r="1223" spans="1:15">
      <c r="A1223" s="997">
        <v>2</v>
      </c>
      <c r="B1223" s="998" t="s">
        <v>294</v>
      </c>
      <c r="C1223" s="983"/>
      <c r="D1223" s="998" t="s">
        <v>257</v>
      </c>
      <c r="E1223" s="983" t="s">
        <v>437</v>
      </c>
      <c r="F1223" s="998"/>
      <c r="G1223" s="998">
        <v>0</v>
      </c>
      <c r="H1223" s="998">
        <v>0</v>
      </c>
      <c r="I1223" s="983"/>
      <c r="J1223" s="998"/>
      <c r="K1223" s="998">
        <v>0</v>
      </c>
      <c r="L1223" s="998">
        <v>0</v>
      </c>
      <c r="M1223" s="983"/>
      <c r="N1223" s="998">
        <v>0</v>
      </c>
      <c r="O1223" s="999"/>
    </row>
    <row r="1224" spans="1:15">
      <c r="A1224" s="994">
        <v>3</v>
      </c>
      <c r="B1224" s="995" t="s">
        <v>295</v>
      </c>
      <c r="C1224" s="983"/>
      <c r="D1224" s="995" t="s">
        <v>257</v>
      </c>
      <c r="E1224" s="983" t="s">
        <v>437</v>
      </c>
      <c r="F1224" s="995"/>
      <c r="G1224" s="995">
        <v>0</v>
      </c>
      <c r="H1224" s="995">
        <v>0</v>
      </c>
      <c r="I1224" s="983"/>
      <c r="J1224" s="995"/>
      <c r="K1224" s="995">
        <v>0</v>
      </c>
      <c r="L1224" s="995">
        <v>0</v>
      </c>
      <c r="M1224" s="983"/>
      <c r="N1224" s="995">
        <v>0</v>
      </c>
      <c r="O1224" s="996"/>
    </row>
    <row r="1225" spans="1:15">
      <c r="A1225" s="997">
        <v>4</v>
      </c>
      <c r="B1225" s="998" t="s">
        <v>684</v>
      </c>
      <c r="C1225" s="983"/>
      <c r="D1225" s="998" t="s">
        <v>286</v>
      </c>
      <c r="E1225" s="983" t="s">
        <v>437</v>
      </c>
      <c r="F1225" s="998"/>
      <c r="G1225" s="998">
        <v>0</v>
      </c>
      <c r="H1225" s="998">
        <v>0</v>
      </c>
      <c r="I1225" s="983"/>
      <c r="J1225" s="998"/>
      <c r="K1225" s="998">
        <v>0</v>
      </c>
      <c r="L1225" s="998">
        <v>0</v>
      </c>
      <c r="M1225" s="983"/>
      <c r="N1225" s="998">
        <v>0</v>
      </c>
      <c r="O1225" s="999"/>
    </row>
    <row r="1226" spans="1:15">
      <c r="A1226" s="994">
        <v>5</v>
      </c>
      <c r="B1226" s="995" t="s">
        <v>685</v>
      </c>
      <c r="C1226" s="983"/>
      <c r="D1226" s="995" t="s">
        <v>286</v>
      </c>
      <c r="E1226" s="983" t="s">
        <v>437</v>
      </c>
      <c r="F1226" s="995"/>
      <c r="G1226" s="995">
        <v>0</v>
      </c>
      <c r="H1226" s="995">
        <v>0</v>
      </c>
      <c r="I1226" s="983"/>
      <c r="J1226" s="995"/>
      <c r="K1226" s="995">
        <v>0</v>
      </c>
      <c r="L1226" s="995">
        <v>0</v>
      </c>
      <c r="M1226" s="983"/>
      <c r="N1226" s="995">
        <v>0</v>
      </c>
      <c r="O1226" s="996"/>
    </row>
    <row r="1227" spans="1:15">
      <c r="A1227" s="997">
        <v>6</v>
      </c>
      <c r="B1227" s="998" t="s">
        <v>686</v>
      </c>
      <c r="C1227" s="983"/>
      <c r="D1227" s="998" t="s">
        <v>286</v>
      </c>
      <c r="E1227" s="983" t="s">
        <v>437</v>
      </c>
      <c r="F1227" s="998"/>
      <c r="G1227" s="998">
        <v>0</v>
      </c>
      <c r="H1227" s="998">
        <v>0</v>
      </c>
      <c r="I1227" s="983"/>
      <c r="J1227" s="998"/>
      <c r="K1227" s="998">
        <v>0</v>
      </c>
      <c r="L1227" s="998">
        <v>0</v>
      </c>
      <c r="M1227" s="983"/>
      <c r="N1227" s="998">
        <v>0</v>
      </c>
      <c r="O1227" s="999"/>
    </row>
    <row r="1228" spans="1:15">
      <c r="A1228" s="1577" t="s">
        <v>676</v>
      </c>
      <c r="B1228" s="1577"/>
      <c r="C1228" s="983"/>
      <c r="D1228" s="1000"/>
      <c r="E1228" s="983" t="s">
        <v>437</v>
      </c>
      <c r="F1228" s="1000">
        <v>0</v>
      </c>
      <c r="G1228" s="1000">
        <v>0</v>
      </c>
      <c r="H1228" s="1000">
        <v>0</v>
      </c>
      <c r="I1228" s="983"/>
      <c r="J1228" s="1000">
        <v>0</v>
      </c>
      <c r="K1228" s="1000">
        <v>0</v>
      </c>
      <c r="L1228" s="1000">
        <v>0</v>
      </c>
      <c r="M1228" s="983"/>
      <c r="N1228" s="1000">
        <v>0</v>
      </c>
      <c r="O1228" s="1001"/>
    </row>
    <row r="1229" spans="1:15">
      <c r="A1229" s="994">
        <v>7</v>
      </c>
      <c r="B1229" s="995" t="s">
        <v>687</v>
      </c>
      <c r="C1229" s="983"/>
      <c r="D1229" s="995" t="s">
        <v>257</v>
      </c>
      <c r="E1229" s="983" t="s">
        <v>437</v>
      </c>
      <c r="F1229" s="995"/>
      <c r="G1229" s="995">
        <v>0</v>
      </c>
      <c r="H1229" s="995">
        <v>0</v>
      </c>
      <c r="I1229" s="983"/>
      <c r="J1229" s="995"/>
      <c r="K1229" s="995">
        <v>0</v>
      </c>
      <c r="L1229" s="995">
        <v>0</v>
      </c>
      <c r="M1229" s="983"/>
      <c r="N1229" s="995">
        <v>0</v>
      </c>
      <c r="O1229" s="996"/>
    </row>
    <row r="1230" spans="1:15">
      <c r="A1230" s="997">
        <v>8</v>
      </c>
      <c r="B1230" s="998" t="s">
        <v>688</v>
      </c>
      <c r="C1230" s="983"/>
      <c r="D1230" s="998" t="s">
        <v>257</v>
      </c>
      <c r="E1230" s="983" t="s">
        <v>437</v>
      </c>
      <c r="F1230" s="998"/>
      <c r="G1230" s="998">
        <v>0</v>
      </c>
      <c r="H1230" s="998">
        <v>0</v>
      </c>
      <c r="I1230" s="983"/>
      <c r="J1230" s="998"/>
      <c r="K1230" s="998">
        <v>0</v>
      </c>
      <c r="L1230" s="998">
        <v>0</v>
      </c>
      <c r="M1230" s="983"/>
      <c r="N1230" s="998">
        <v>0</v>
      </c>
      <c r="O1230" s="999"/>
    </row>
    <row r="1231" spans="1:15">
      <c r="A1231" s="994">
        <v>9</v>
      </c>
      <c r="B1231" s="995" t="s">
        <v>689</v>
      </c>
      <c r="C1231" s="983"/>
      <c r="D1231" s="995" t="s">
        <v>257</v>
      </c>
      <c r="E1231" s="983" t="s">
        <v>437</v>
      </c>
      <c r="F1231" s="995"/>
      <c r="G1231" s="995">
        <v>0</v>
      </c>
      <c r="H1231" s="995">
        <v>0</v>
      </c>
      <c r="I1231" s="983"/>
      <c r="J1231" s="995"/>
      <c r="K1231" s="995">
        <v>0</v>
      </c>
      <c r="L1231" s="995">
        <v>0</v>
      </c>
      <c r="M1231" s="983"/>
      <c r="N1231" s="995">
        <v>0</v>
      </c>
      <c r="O1231" s="996"/>
    </row>
    <row r="1232" spans="1:15">
      <c r="A1232" s="997">
        <v>10</v>
      </c>
      <c r="B1232" s="998" t="s">
        <v>690</v>
      </c>
      <c r="C1232" s="983"/>
      <c r="D1232" s="998" t="s">
        <v>259</v>
      </c>
      <c r="E1232" s="983" t="s">
        <v>437</v>
      </c>
      <c r="F1232" s="998"/>
      <c r="G1232" s="998">
        <v>0</v>
      </c>
      <c r="H1232" s="998">
        <v>0</v>
      </c>
      <c r="I1232" s="983"/>
      <c r="J1232" s="998"/>
      <c r="K1232" s="998">
        <v>0</v>
      </c>
      <c r="L1232" s="998">
        <v>0</v>
      </c>
      <c r="M1232" s="983"/>
      <c r="N1232" s="998">
        <v>0</v>
      </c>
      <c r="O1232" s="999"/>
    </row>
    <row r="1233" spans="1:15">
      <c r="A1233" s="994">
        <v>11</v>
      </c>
      <c r="B1233" s="995" t="s">
        <v>691</v>
      </c>
      <c r="C1233" s="983"/>
      <c r="D1233" s="995" t="s">
        <v>259</v>
      </c>
      <c r="E1233" s="983" t="s">
        <v>437</v>
      </c>
      <c r="F1233" s="995"/>
      <c r="G1233" s="995">
        <v>0</v>
      </c>
      <c r="H1233" s="995">
        <v>0</v>
      </c>
      <c r="I1233" s="983"/>
      <c r="J1233" s="995"/>
      <c r="K1233" s="995">
        <v>0</v>
      </c>
      <c r="L1233" s="995">
        <v>0</v>
      </c>
      <c r="M1233" s="983"/>
      <c r="N1233" s="995">
        <v>0</v>
      </c>
      <c r="O1233" s="996"/>
    </row>
    <row r="1234" spans="1:15">
      <c r="A1234" s="997">
        <v>12</v>
      </c>
      <c r="B1234" s="998" t="s">
        <v>692</v>
      </c>
      <c r="C1234" s="983"/>
      <c r="D1234" s="998" t="s">
        <v>259</v>
      </c>
      <c r="E1234" s="983" t="s">
        <v>437</v>
      </c>
      <c r="F1234" s="998"/>
      <c r="G1234" s="998">
        <v>0</v>
      </c>
      <c r="H1234" s="998">
        <v>0</v>
      </c>
      <c r="I1234" s="983"/>
      <c r="J1234" s="998"/>
      <c r="K1234" s="998">
        <v>0</v>
      </c>
      <c r="L1234" s="998">
        <v>0</v>
      </c>
      <c r="M1234" s="983"/>
      <c r="N1234" s="998">
        <v>0</v>
      </c>
      <c r="O1234" s="999"/>
    </row>
    <row r="1235" spans="1:15">
      <c r="A1235" s="1577" t="s">
        <v>535</v>
      </c>
      <c r="B1235" s="1577"/>
      <c r="C1235" s="983"/>
      <c r="D1235" s="1000"/>
      <c r="E1235" s="983" t="s">
        <v>437</v>
      </c>
      <c r="F1235" s="1000">
        <v>0</v>
      </c>
      <c r="G1235" s="1000">
        <v>0</v>
      </c>
      <c r="H1235" s="1000">
        <v>0</v>
      </c>
      <c r="I1235" s="983"/>
      <c r="J1235" s="1000">
        <v>0</v>
      </c>
      <c r="K1235" s="1000">
        <v>0</v>
      </c>
      <c r="L1235" s="1000">
        <v>0</v>
      </c>
      <c r="M1235" s="983"/>
      <c r="N1235" s="1000">
        <v>0</v>
      </c>
      <c r="O1235" s="1001"/>
    </row>
    <row r="1236" spans="1:15">
      <c r="A1236" s="994">
        <v>13</v>
      </c>
      <c r="B1236" s="995" t="s">
        <v>693</v>
      </c>
      <c r="C1236" s="983"/>
      <c r="D1236" s="995"/>
      <c r="E1236" s="983" t="s">
        <v>437</v>
      </c>
      <c r="F1236" s="995"/>
      <c r="G1236" s="995">
        <v>0</v>
      </c>
      <c r="H1236" s="995">
        <v>0</v>
      </c>
      <c r="I1236" s="983"/>
      <c r="J1236" s="995"/>
      <c r="K1236" s="995">
        <v>0</v>
      </c>
      <c r="L1236" s="995">
        <v>0</v>
      </c>
      <c r="M1236" s="983"/>
      <c r="N1236" s="995">
        <v>0</v>
      </c>
      <c r="O1236" s="996"/>
    </row>
    <row r="1237" spans="1:15">
      <c r="A1237" s="997">
        <v>14</v>
      </c>
      <c r="B1237" s="998" t="s">
        <v>694</v>
      </c>
      <c r="C1237" s="983"/>
      <c r="D1237" s="998"/>
      <c r="E1237" s="983" t="s">
        <v>437</v>
      </c>
      <c r="F1237" s="998"/>
      <c r="G1237" s="998">
        <v>0</v>
      </c>
      <c r="H1237" s="998">
        <v>0</v>
      </c>
      <c r="I1237" s="983"/>
      <c r="J1237" s="998"/>
      <c r="K1237" s="998">
        <v>0</v>
      </c>
      <c r="L1237" s="998">
        <v>0</v>
      </c>
      <c r="M1237" s="983"/>
      <c r="N1237" s="998">
        <v>0</v>
      </c>
      <c r="O1237" s="999"/>
    </row>
    <row r="1238" spans="1:15">
      <c r="A1238" s="994">
        <v>15</v>
      </c>
      <c r="B1238" s="995" t="s">
        <v>695</v>
      </c>
      <c r="C1238" s="983"/>
      <c r="D1238" s="995"/>
      <c r="E1238" s="983" t="s">
        <v>437</v>
      </c>
      <c r="F1238" s="995"/>
      <c r="G1238" s="995">
        <v>0</v>
      </c>
      <c r="H1238" s="995">
        <v>0</v>
      </c>
      <c r="I1238" s="983"/>
      <c r="J1238" s="995"/>
      <c r="K1238" s="995">
        <v>0</v>
      </c>
      <c r="L1238" s="995">
        <v>0</v>
      </c>
      <c r="M1238" s="983"/>
      <c r="N1238" s="995">
        <v>0</v>
      </c>
      <c r="O1238" s="996"/>
    </row>
    <row r="1239" spans="1:15">
      <c r="A1239" s="1577" t="s">
        <v>537</v>
      </c>
      <c r="B1239" s="1577"/>
      <c r="C1239" s="983"/>
      <c r="D1239" s="1000"/>
      <c r="E1239" s="983" t="s">
        <v>437</v>
      </c>
      <c r="F1239" s="1000">
        <v>0</v>
      </c>
      <c r="G1239" s="1000">
        <v>0</v>
      </c>
      <c r="H1239" s="1000">
        <v>0</v>
      </c>
      <c r="I1239" s="983"/>
      <c r="J1239" s="1000">
        <v>0</v>
      </c>
      <c r="K1239" s="1000">
        <v>0</v>
      </c>
      <c r="L1239" s="1000">
        <v>0</v>
      </c>
      <c r="M1239" s="983"/>
      <c r="N1239" s="1000">
        <v>0</v>
      </c>
      <c r="O1239" s="1001"/>
    </row>
    <row r="1240" spans="1:15">
      <c r="A1240" s="994">
        <v>16</v>
      </c>
      <c r="B1240" s="995" t="s">
        <v>447</v>
      </c>
      <c r="C1240" s="983"/>
      <c r="D1240" s="995" t="s">
        <v>263</v>
      </c>
      <c r="E1240" s="983" t="s">
        <v>437</v>
      </c>
      <c r="F1240" s="995"/>
      <c r="G1240" s="995">
        <v>0</v>
      </c>
      <c r="H1240" s="995">
        <v>0</v>
      </c>
      <c r="I1240" s="983"/>
      <c r="J1240" s="995"/>
      <c r="K1240" s="995">
        <v>0</v>
      </c>
      <c r="L1240" s="995">
        <v>0</v>
      </c>
      <c r="M1240" s="983"/>
      <c r="N1240" s="995">
        <v>0</v>
      </c>
      <c r="O1240" s="996"/>
    </row>
    <row r="1241" spans="1:15">
      <c r="A1241" s="997">
        <v>17</v>
      </c>
      <c r="B1241" s="998" t="s">
        <v>448</v>
      </c>
      <c r="C1241" s="983"/>
      <c r="D1241" s="998" t="s">
        <v>263</v>
      </c>
      <c r="E1241" s="983" t="s">
        <v>437</v>
      </c>
      <c r="F1241" s="998"/>
      <c r="G1241" s="998">
        <v>0</v>
      </c>
      <c r="H1241" s="998">
        <v>0</v>
      </c>
      <c r="I1241" s="983"/>
      <c r="J1241" s="998"/>
      <c r="K1241" s="998">
        <v>0</v>
      </c>
      <c r="L1241" s="998">
        <v>0</v>
      </c>
      <c r="M1241" s="983"/>
      <c r="N1241" s="998">
        <v>0</v>
      </c>
      <c r="O1241" s="999"/>
    </row>
    <row r="1242" spans="1:15">
      <c r="A1242" s="994">
        <v>18</v>
      </c>
      <c r="B1242" s="995" t="s">
        <v>228</v>
      </c>
      <c r="C1242" s="983"/>
      <c r="D1242" s="995" t="s">
        <v>263</v>
      </c>
      <c r="E1242" s="983" t="s">
        <v>437</v>
      </c>
      <c r="F1242" s="995"/>
      <c r="G1242" s="995">
        <v>0</v>
      </c>
      <c r="H1242" s="995">
        <v>0</v>
      </c>
      <c r="I1242" s="983"/>
      <c r="J1242" s="995"/>
      <c r="K1242" s="995">
        <v>0</v>
      </c>
      <c r="L1242" s="995">
        <v>0</v>
      </c>
      <c r="M1242" s="983"/>
      <c r="N1242" s="995">
        <v>0</v>
      </c>
      <c r="O1242" s="996"/>
    </row>
    <row r="1243" spans="1:15">
      <c r="A1243" s="1577" t="s">
        <v>446</v>
      </c>
      <c r="B1243" s="1577"/>
      <c r="C1243" s="983"/>
      <c r="D1243" s="1000"/>
      <c r="E1243" s="983" t="s">
        <v>437</v>
      </c>
      <c r="F1243" s="1000">
        <v>0</v>
      </c>
      <c r="G1243" s="1000">
        <v>0</v>
      </c>
      <c r="H1243" s="1000">
        <v>0</v>
      </c>
      <c r="I1243" s="983"/>
      <c r="J1243" s="1000">
        <v>0</v>
      </c>
      <c r="K1243" s="1000">
        <v>0</v>
      </c>
      <c r="L1243" s="1000">
        <v>0</v>
      </c>
      <c r="M1243" s="983"/>
      <c r="N1243" s="1000">
        <v>0</v>
      </c>
      <c r="O1243" s="1001"/>
    </row>
    <row r="1244" spans="1:15">
      <c r="A1244" s="997">
        <v>19</v>
      </c>
      <c r="B1244" s="998" t="s">
        <v>284</v>
      </c>
      <c r="C1244" s="983"/>
      <c r="D1244" s="998" t="s">
        <v>257</v>
      </c>
      <c r="E1244" s="983" t="s">
        <v>437</v>
      </c>
      <c r="F1244" s="998"/>
      <c r="G1244" s="998">
        <v>0</v>
      </c>
      <c r="H1244" s="998">
        <v>0</v>
      </c>
      <c r="I1244" s="983"/>
      <c r="J1244" s="998"/>
      <c r="K1244" s="998">
        <v>0</v>
      </c>
      <c r="L1244" s="998">
        <v>0</v>
      </c>
      <c r="M1244" s="983"/>
      <c r="N1244" s="998">
        <v>0</v>
      </c>
      <c r="O1244" s="999"/>
    </row>
    <row r="1245" spans="1:15">
      <c r="A1245" s="994">
        <v>20</v>
      </c>
      <c r="B1245" s="995" t="s">
        <v>696</v>
      </c>
      <c r="C1245" s="983"/>
      <c r="D1245" s="995" t="s">
        <v>257</v>
      </c>
      <c r="E1245" s="983" t="s">
        <v>437</v>
      </c>
      <c r="F1245" s="995"/>
      <c r="G1245" s="995">
        <v>0</v>
      </c>
      <c r="H1245" s="995">
        <v>0</v>
      </c>
      <c r="I1245" s="983"/>
      <c r="J1245" s="995"/>
      <c r="K1245" s="995">
        <v>0</v>
      </c>
      <c r="L1245" s="995">
        <v>0</v>
      </c>
      <c r="M1245" s="983"/>
      <c r="N1245" s="995">
        <v>0</v>
      </c>
      <c r="O1245" s="996"/>
    </row>
    <row r="1246" spans="1:15">
      <c r="A1246" s="997">
        <v>21</v>
      </c>
      <c r="B1246" s="998" t="s">
        <v>285</v>
      </c>
      <c r="C1246" s="983"/>
      <c r="D1246" s="998" t="s">
        <v>257</v>
      </c>
      <c r="E1246" s="983" t="s">
        <v>437</v>
      </c>
      <c r="F1246" s="998"/>
      <c r="G1246" s="998">
        <v>0</v>
      </c>
      <c r="H1246" s="998">
        <v>0</v>
      </c>
      <c r="I1246" s="983"/>
      <c r="J1246" s="998"/>
      <c r="K1246" s="998">
        <v>0</v>
      </c>
      <c r="L1246" s="998">
        <v>0</v>
      </c>
      <c r="M1246" s="983"/>
      <c r="N1246" s="998">
        <v>0</v>
      </c>
      <c r="O1246" s="999"/>
    </row>
    <row r="1247" spans="1:15">
      <c r="A1247" s="994">
        <v>22</v>
      </c>
      <c r="B1247" s="995" t="s">
        <v>298</v>
      </c>
      <c r="C1247" s="983"/>
      <c r="D1247" s="995" t="s">
        <v>257</v>
      </c>
      <c r="E1247" s="983" t="s">
        <v>437</v>
      </c>
      <c r="F1247" s="995"/>
      <c r="G1247" s="995">
        <v>0</v>
      </c>
      <c r="H1247" s="995">
        <v>0</v>
      </c>
      <c r="I1247" s="983"/>
      <c r="J1247" s="995"/>
      <c r="K1247" s="995">
        <v>0</v>
      </c>
      <c r="L1247" s="995">
        <v>0</v>
      </c>
      <c r="M1247" s="983"/>
      <c r="N1247" s="995">
        <v>0</v>
      </c>
      <c r="O1247" s="996"/>
    </row>
    <row r="1248" spans="1:15">
      <c r="A1248" s="997">
        <v>23</v>
      </c>
      <c r="B1248" s="998" t="s">
        <v>297</v>
      </c>
      <c r="C1248" s="983"/>
      <c r="D1248" s="998" t="s">
        <v>257</v>
      </c>
      <c r="E1248" s="983" t="s">
        <v>437</v>
      </c>
      <c r="F1248" s="998"/>
      <c r="G1248" s="998">
        <v>0</v>
      </c>
      <c r="H1248" s="998">
        <v>0</v>
      </c>
      <c r="I1248" s="983"/>
      <c r="J1248" s="998"/>
      <c r="K1248" s="998">
        <v>0</v>
      </c>
      <c r="L1248" s="998">
        <v>0</v>
      </c>
      <c r="M1248" s="983"/>
      <c r="N1248" s="998">
        <v>0</v>
      </c>
      <c r="O1248" s="999"/>
    </row>
    <row r="1249" spans="1:15">
      <c r="A1249" s="994">
        <v>24</v>
      </c>
      <c r="B1249" s="995" t="s">
        <v>697</v>
      </c>
      <c r="C1249" s="983"/>
      <c r="D1249" s="995" t="s">
        <v>257</v>
      </c>
      <c r="E1249" s="983" t="s">
        <v>437</v>
      </c>
      <c r="F1249" s="995"/>
      <c r="G1249" s="995">
        <v>0</v>
      </c>
      <c r="H1249" s="995">
        <v>0</v>
      </c>
      <c r="I1249" s="983"/>
      <c r="J1249" s="995"/>
      <c r="K1249" s="995">
        <v>0</v>
      </c>
      <c r="L1249" s="995">
        <v>0</v>
      </c>
      <c r="M1249" s="983"/>
      <c r="N1249" s="995">
        <v>0</v>
      </c>
      <c r="O1249" s="996"/>
    </row>
    <row r="1250" spans="1:15">
      <c r="A1250" s="997">
        <v>25</v>
      </c>
      <c r="B1250" s="998" t="s">
        <v>291</v>
      </c>
      <c r="C1250" s="983"/>
      <c r="D1250" s="998" t="s">
        <v>257</v>
      </c>
      <c r="E1250" s="983" t="s">
        <v>437</v>
      </c>
      <c r="F1250" s="998"/>
      <c r="G1250" s="998">
        <v>0</v>
      </c>
      <c r="H1250" s="998">
        <v>0</v>
      </c>
      <c r="I1250" s="983"/>
      <c r="J1250" s="998"/>
      <c r="K1250" s="998">
        <v>0</v>
      </c>
      <c r="L1250" s="998">
        <v>0</v>
      </c>
      <c r="M1250" s="983"/>
      <c r="N1250" s="998">
        <v>0</v>
      </c>
      <c r="O1250" s="999"/>
    </row>
    <row r="1251" spans="1:15">
      <c r="A1251" s="994">
        <v>26</v>
      </c>
      <c r="B1251" s="995" t="s">
        <v>698</v>
      </c>
      <c r="C1251" s="983"/>
      <c r="D1251" s="995" t="s">
        <v>257</v>
      </c>
      <c r="E1251" s="983" t="s">
        <v>437</v>
      </c>
      <c r="F1251" s="995"/>
      <c r="G1251" s="995">
        <v>0</v>
      </c>
      <c r="H1251" s="995">
        <v>0</v>
      </c>
      <c r="I1251" s="983"/>
      <c r="J1251" s="995"/>
      <c r="K1251" s="995">
        <v>0</v>
      </c>
      <c r="L1251" s="995">
        <v>0</v>
      </c>
      <c r="M1251" s="983"/>
      <c r="N1251" s="995">
        <v>0</v>
      </c>
      <c r="O1251" s="996"/>
    </row>
    <row r="1252" spans="1:15">
      <c r="A1252" s="997">
        <v>27</v>
      </c>
      <c r="B1252" s="998" t="s">
        <v>287</v>
      </c>
      <c r="C1252" s="983"/>
      <c r="D1252" s="998" t="s">
        <v>286</v>
      </c>
      <c r="E1252" s="983" t="s">
        <v>437</v>
      </c>
      <c r="F1252" s="998"/>
      <c r="G1252" s="998">
        <v>0</v>
      </c>
      <c r="H1252" s="998">
        <v>0</v>
      </c>
      <c r="I1252" s="983"/>
      <c r="J1252" s="998"/>
      <c r="K1252" s="998">
        <v>0</v>
      </c>
      <c r="L1252" s="998">
        <v>0</v>
      </c>
      <c r="M1252" s="983"/>
      <c r="N1252" s="998">
        <v>0</v>
      </c>
      <c r="O1252" s="999"/>
    </row>
    <row r="1253" spans="1:15">
      <c r="A1253" s="994">
        <v>28</v>
      </c>
      <c r="B1253" s="995" t="s">
        <v>699</v>
      </c>
      <c r="C1253" s="983"/>
      <c r="D1253" s="995" t="s">
        <v>257</v>
      </c>
      <c r="E1253" s="983" t="s">
        <v>437</v>
      </c>
      <c r="F1253" s="995"/>
      <c r="G1253" s="995">
        <v>0</v>
      </c>
      <c r="H1253" s="995">
        <v>0</v>
      </c>
      <c r="I1253" s="983"/>
      <c r="J1253" s="995"/>
      <c r="K1253" s="995">
        <v>0</v>
      </c>
      <c r="L1253" s="995">
        <v>0</v>
      </c>
      <c r="M1253" s="983"/>
      <c r="N1253" s="995">
        <v>0</v>
      </c>
      <c r="O1253" s="996"/>
    </row>
    <row r="1254" spans="1:15">
      <c r="A1254" s="997">
        <v>29</v>
      </c>
      <c r="B1254" s="998" t="s">
        <v>700</v>
      </c>
      <c r="C1254" s="983"/>
      <c r="D1254" s="998" t="s">
        <v>11</v>
      </c>
      <c r="E1254" s="983" t="s">
        <v>437</v>
      </c>
      <c r="F1254" s="998"/>
      <c r="G1254" s="998">
        <v>0</v>
      </c>
      <c r="H1254" s="998">
        <v>0</v>
      </c>
      <c r="I1254" s="983"/>
      <c r="J1254" s="998"/>
      <c r="K1254" s="998">
        <v>0</v>
      </c>
      <c r="L1254" s="998">
        <v>0</v>
      </c>
      <c r="M1254" s="983"/>
      <c r="N1254" s="998">
        <v>0</v>
      </c>
      <c r="O1254" s="999"/>
    </row>
    <row r="1255" spans="1:15">
      <c r="A1255" s="1577" t="s">
        <v>677</v>
      </c>
      <c r="B1255" s="1577"/>
      <c r="C1255" s="983"/>
      <c r="D1255" s="1000"/>
      <c r="E1255" s="983" t="s">
        <v>437</v>
      </c>
      <c r="F1255" s="1000">
        <v>0</v>
      </c>
      <c r="G1255" s="1000">
        <v>0</v>
      </c>
      <c r="H1255" s="1000">
        <v>0</v>
      </c>
      <c r="I1255" s="983"/>
      <c r="J1255" s="1000">
        <v>15341762</v>
      </c>
      <c r="K1255" s="1000">
        <v>0</v>
      </c>
      <c r="L1255" s="1000">
        <v>15341762</v>
      </c>
      <c r="M1255" s="983"/>
      <c r="N1255" s="1000">
        <v>-15341762</v>
      </c>
      <c r="O1255" s="1001"/>
    </row>
    <row r="1256" spans="1:15">
      <c r="A1256" s="994">
        <v>30</v>
      </c>
      <c r="B1256" s="995" t="s">
        <v>223</v>
      </c>
      <c r="C1256" s="983"/>
      <c r="D1256" s="995" t="s">
        <v>269</v>
      </c>
      <c r="E1256" s="983" t="s">
        <v>437</v>
      </c>
      <c r="F1256" s="995"/>
      <c r="G1256" s="995">
        <v>0</v>
      </c>
      <c r="H1256" s="995">
        <v>0</v>
      </c>
      <c r="I1256" s="983"/>
      <c r="J1256" s="995"/>
      <c r="K1256" s="995">
        <v>0</v>
      </c>
      <c r="L1256" s="995">
        <v>0</v>
      </c>
      <c r="M1256" s="983"/>
      <c r="N1256" s="995">
        <v>0</v>
      </c>
      <c r="O1256" s="996"/>
    </row>
    <row r="1257" spans="1:15">
      <c r="A1257" s="997">
        <v>31</v>
      </c>
      <c r="B1257" s="998" t="s">
        <v>235</v>
      </c>
      <c r="C1257" s="983"/>
      <c r="D1257" s="998" t="s">
        <v>269</v>
      </c>
      <c r="E1257" s="983" t="s">
        <v>437</v>
      </c>
      <c r="F1257" s="998"/>
      <c r="G1257" s="998">
        <v>0</v>
      </c>
      <c r="H1257" s="998">
        <v>0</v>
      </c>
      <c r="I1257" s="983"/>
      <c r="J1257" s="998"/>
      <c r="K1257" s="998">
        <v>0</v>
      </c>
      <c r="L1257" s="998">
        <v>0</v>
      </c>
      <c r="M1257" s="983"/>
      <c r="N1257" s="998">
        <v>0</v>
      </c>
      <c r="O1257" s="999"/>
    </row>
    <row r="1258" spans="1:15">
      <c r="A1258" s="994">
        <v>32</v>
      </c>
      <c r="B1258" s="995" t="s">
        <v>232</v>
      </c>
      <c r="C1258" s="983"/>
      <c r="D1258" s="995" t="s">
        <v>269</v>
      </c>
      <c r="E1258" s="983" t="s">
        <v>437</v>
      </c>
      <c r="F1258" s="995"/>
      <c r="G1258" s="995">
        <v>0</v>
      </c>
      <c r="H1258" s="995">
        <v>0</v>
      </c>
      <c r="I1258" s="983"/>
      <c r="J1258" s="995"/>
      <c r="K1258" s="995">
        <v>0</v>
      </c>
      <c r="L1258" s="995">
        <v>0</v>
      </c>
      <c r="M1258" s="983"/>
      <c r="N1258" s="995">
        <v>0</v>
      </c>
      <c r="O1258" s="996"/>
    </row>
    <row r="1259" spans="1:15">
      <c r="A1259" s="997">
        <v>33</v>
      </c>
      <c r="B1259" s="998" t="s">
        <v>237</v>
      </c>
      <c r="C1259" s="983"/>
      <c r="D1259" s="998" t="s">
        <v>269</v>
      </c>
      <c r="E1259" s="983" t="s">
        <v>437</v>
      </c>
      <c r="F1259" s="998"/>
      <c r="G1259" s="998">
        <v>0</v>
      </c>
      <c r="H1259" s="998">
        <v>0</v>
      </c>
      <c r="I1259" s="983"/>
      <c r="J1259" s="998"/>
      <c r="K1259" s="998">
        <v>0</v>
      </c>
      <c r="L1259" s="998">
        <v>0</v>
      </c>
      <c r="M1259" s="983"/>
      <c r="N1259" s="998">
        <v>0</v>
      </c>
      <c r="O1259" s="999"/>
    </row>
    <row r="1260" spans="1:15">
      <c r="A1260" s="994">
        <v>34</v>
      </c>
      <c r="B1260" s="995" t="s">
        <v>234</v>
      </c>
      <c r="C1260" s="983"/>
      <c r="D1260" s="995" t="s">
        <v>269</v>
      </c>
      <c r="E1260" s="983" t="s">
        <v>437</v>
      </c>
      <c r="F1260" s="995"/>
      <c r="G1260" s="995">
        <v>0</v>
      </c>
      <c r="H1260" s="995">
        <v>0</v>
      </c>
      <c r="I1260" s="983"/>
      <c r="J1260" s="995"/>
      <c r="K1260" s="995">
        <v>0</v>
      </c>
      <c r="L1260" s="995">
        <v>0</v>
      </c>
      <c r="M1260" s="983"/>
      <c r="N1260" s="995">
        <v>0</v>
      </c>
      <c r="O1260" s="996"/>
    </row>
    <row r="1261" spans="1:15">
      <c r="A1261" s="997">
        <v>35</v>
      </c>
      <c r="B1261" s="998" t="s">
        <v>224</v>
      </c>
      <c r="C1261" s="983"/>
      <c r="D1261" s="998" t="s">
        <v>269</v>
      </c>
      <c r="E1261" s="983" t="s">
        <v>437</v>
      </c>
      <c r="F1261" s="998"/>
      <c r="G1261" s="998">
        <v>0</v>
      </c>
      <c r="H1261" s="998">
        <v>0</v>
      </c>
      <c r="I1261" s="983"/>
      <c r="J1261" s="998"/>
      <c r="K1261" s="998">
        <v>0</v>
      </c>
      <c r="L1261" s="998">
        <v>0</v>
      </c>
      <c r="M1261" s="983"/>
      <c r="N1261" s="998">
        <v>0</v>
      </c>
      <c r="O1261" s="999"/>
    </row>
    <row r="1262" spans="1:15">
      <c r="A1262" s="994">
        <v>36</v>
      </c>
      <c r="B1262" s="995" t="s">
        <v>227</v>
      </c>
      <c r="C1262" s="983"/>
      <c r="D1262" s="995" t="s">
        <v>269</v>
      </c>
      <c r="E1262" s="983" t="s">
        <v>437</v>
      </c>
      <c r="F1262" s="995"/>
      <c r="G1262" s="995">
        <v>0</v>
      </c>
      <c r="H1262" s="995">
        <v>0</v>
      </c>
      <c r="I1262" s="983"/>
      <c r="J1262" s="995"/>
      <c r="K1262" s="995">
        <v>0</v>
      </c>
      <c r="L1262" s="995">
        <v>0</v>
      </c>
      <c r="M1262" s="983"/>
      <c r="N1262" s="995">
        <v>0</v>
      </c>
      <c r="O1262" s="996"/>
    </row>
    <row r="1263" spans="1:15">
      <c r="A1263" s="997">
        <v>37</v>
      </c>
      <c r="B1263" s="998" t="s">
        <v>226</v>
      </c>
      <c r="C1263" s="983"/>
      <c r="D1263" s="998" t="s">
        <v>254</v>
      </c>
      <c r="E1263" s="983" t="s">
        <v>437</v>
      </c>
      <c r="F1263" s="998"/>
      <c r="G1263" s="998">
        <v>0</v>
      </c>
      <c r="H1263" s="998">
        <v>0</v>
      </c>
      <c r="I1263" s="983"/>
      <c r="J1263" s="998"/>
      <c r="K1263" s="998">
        <v>0</v>
      </c>
      <c r="L1263" s="998">
        <v>0</v>
      </c>
      <c r="M1263" s="983"/>
      <c r="N1263" s="998">
        <v>0</v>
      </c>
      <c r="O1263" s="999"/>
    </row>
    <row r="1264" spans="1:15">
      <c r="A1264" s="994">
        <v>38</v>
      </c>
      <c r="B1264" s="995" t="s">
        <v>236</v>
      </c>
      <c r="C1264" s="983"/>
      <c r="D1264" s="995" t="s">
        <v>254</v>
      </c>
      <c r="E1264" s="983" t="s">
        <v>437</v>
      </c>
      <c r="F1264" s="995"/>
      <c r="G1264" s="995">
        <v>0</v>
      </c>
      <c r="H1264" s="995">
        <v>0</v>
      </c>
      <c r="I1264" s="983"/>
      <c r="J1264" s="995"/>
      <c r="K1264" s="995">
        <v>0</v>
      </c>
      <c r="L1264" s="995">
        <v>0</v>
      </c>
      <c r="M1264" s="983"/>
      <c r="N1264" s="995">
        <v>0</v>
      </c>
      <c r="O1264" s="996"/>
    </row>
    <row r="1265" spans="1:15">
      <c r="A1265" s="997">
        <v>39</v>
      </c>
      <c r="B1265" s="998" t="s">
        <v>230</v>
      </c>
      <c r="C1265" s="983"/>
      <c r="D1265" s="998" t="s">
        <v>254</v>
      </c>
      <c r="E1265" s="983" t="s">
        <v>437</v>
      </c>
      <c r="F1265" s="998"/>
      <c r="G1265" s="998">
        <v>0</v>
      </c>
      <c r="H1265" s="998">
        <v>0</v>
      </c>
      <c r="I1265" s="983"/>
      <c r="J1265" s="998"/>
      <c r="K1265" s="998">
        <v>0</v>
      </c>
      <c r="L1265" s="998">
        <v>0</v>
      </c>
      <c r="M1265" s="983"/>
      <c r="N1265" s="998">
        <v>0</v>
      </c>
      <c r="O1265" s="999"/>
    </row>
    <row r="1266" spans="1:15">
      <c r="A1266" s="994">
        <v>40</v>
      </c>
      <c r="B1266" s="995" t="s">
        <v>225</v>
      </c>
      <c r="C1266" s="983"/>
      <c r="D1266" s="995" t="s">
        <v>254</v>
      </c>
      <c r="E1266" s="983" t="s">
        <v>437</v>
      </c>
      <c r="F1266" s="995"/>
      <c r="G1266" s="995">
        <v>0</v>
      </c>
      <c r="H1266" s="995">
        <v>0</v>
      </c>
      <c r="I1266" s="983"/>
      <c r="J1266" s="995"/>
      <c r="K1266" s="995">
        <v>0</v>
      </c>
      <c r="L1266" s="995">
        <v>0</v>
      </c>
      <c r="M1266" s="983"/>
      <c r="N1266" s="995">
        <v>0</v>
      </c>
      <c r="O1266" s="996"/>
    </row>
    <row r="1267" spans="1:15">
      <c r="A1267" s="997">
        <v>41</v>
      </c>
      <c r="B1267" s="998" t="s">
        <v>701</v>
      </c>
      <c r="C1267" s="983"/>
      <c r="D1267" s="998" t="s">
        <v>263</v>
      </c>
      <c r="E1267" s="983" t="s">
        <v>437</v>
      </c>
      <c r="F1267" s="998"/>
      <c r="G1267" s="998">
        <v>0</v>
      </c>
      <c r="H1267" s="998">
        <v>0</v>
      </c>
      <c r="I1267" s="983"/>
      <c r="J1267" s="998"/>
      <c r="K1267" s="998">
        <v>0</v>
      </c>
      <c r="L1267" s="998">
        <v>0</v>
      </c>
      <c r="M1267" s="983"/>
      <c r="N1267" s="998">
        <v>0</v>
      </c>
      <c r="O1267" s="999"/>
    </row>
    <row r="1268" spans="1:15">
      <c r="A1268" s="994">
        <v>42</v>
      </c>
      <c r="B1268" s="995" t="s">
        <v>233</v>
      </c>
      <c r="C1268" s="983"/>
      <c r="D1268" s="995" t="s">
        <v>269</v>
      </c>
      <c r="E1268" s="983" t="s">
        <v>437</v>
      </c>
      <c r="F1268" s="995"/>
      <c r="G1268" s="995">
        <v>0</v>
      </c>
      <c r="H1268" s="995">
        <v>0</v>
      </c>
      <c r="I1268" s="983"/>
      <c r="J1268" s="995">
        <v>6136690</v>
      </c>
      <c r="K1268" s="995">
        <v>0</v>
      </c>
      <c r="L1268" s="995">
        <v>6136690</v>
      </c>
      <c r="M1268" s="983"/>
      <c r="N1268" s="995">
        <v>-6136690</v>
      </c>
      <c r="O1268" s="996" t="s">
        <v>4251</v>
      </c>
    </row>
    <row r="1269" spans="1:15">
      <c r="A1269" s="997">
        <v>43</v>
      </c>
      <c r="B1269" s="998" t="s">
        <v>231</v>
      </c>
      <c r="C1269" s="983"/>
      <c r="D1269" s="998" t="s">
        <v>269</v>
      </c>
      <c r="E1269" s="983" t="s">
        <v>437</v>
      </c>
      <c r="F1269" s="998"/>
      <c r="G1269" s="998">
        <v>0</v>
      </c>
      <c r="H1269" s="998">
        <v>0</v>
      </c>
      <c r="I1269" s="983"/>
      <c r="J1269" s="998">
        <v>9205072</v>
      </c>
      <c r="K1269" s="998">
        <v>0</v>
      </c>
      <c r="L1269" s="998">
        <v>9205072</v>
      </c>
      <c r="M1269" s="983"/>
      <c r="N1269" s="998">
        <v>-9205072</v>
      </c>
      <c r="O1269" s="999" t="s">
        <v>4251</v>
      </c>
    </row>
    <row r="1270" spans="1:15">
      <c r="A1270" s="994">
        <v>44</v>
      </c>
      <c r="B1270" s="995" t="s">
        <v>702</v>
      </c>
      <c r="C1270" s="983"/>
      <c r="D1270" s="995" t="s">
        <v>269</v>
      </c>
      <c r="E1270" s="983" t="s">
        <v>437</v>
      </c>
      <c r="F1270" s="995"/>
      <c r="G1270" s="995">
        <v>0</v>
      </c>
      <c r="H1270" s="995">
        <v>0</v>
      </c>
      <c r="I1270" s="983"/>
      <c r="J1270" s="995"/>
      <c r="K1270" s="995">
        <v>0</v>
      </c>
      <c r="L1270" s="995">
        <v>0</v>
      </c>
      <c r="M1270" s="983"/>
      <c r="N1270" s="995">
        <v>0</v>
      </c>
      <c r="O1270" s="996"/>
    </row>
    <row r="1271" spans="1:15">
      <c r="A1271" s="997">
        <v>45</v>
      </c>
      <c r="B1271" s="998" t="s">
        <v>229</v>
      </c>
      <c r="C1271" s="983"/>
      <c r="D1271" s="998" t="s">
        <v>269</v>
      </c>
      <c r="E1271" s="983" t="s">
        <v>437</v>
      </c>
      <c r="F1271" s="998"/>
      <c r="G1271" s="998">
        <v>0</v>
      </c>
      <c r="H1271" s="998">
        <v>0</v>
      </c>
      <c r="I1271" s="983"/>
      <c r="J1271" s="998"/>
      <c r="K1271" s="998">
        <v>0</v>
      </c>
      <c r="L1271" s="998">
        <v>0</v>
      </c>
      <c r="M1271" s="983"/>
      <c r="N1271" s="998">
        <v>0</v>
      </c>
      <c r="O1271" s="999"/>
    </row>
    <row r="1272" spans="1:15">
      <c r="A1272" s="994">
        <v>46</v>
      </c>
      <c r="B1272" s="995" t="s">
        <v>703</v>
      </c>
      <c r="C1272" s="983"/>
      <c r="D1272" s="995" t="s">
        <v>253</v>
      </c>
      <c r="E1272" s="983" t="s">
        <v>437</v>
      </c>
      <c r="F1272" s="995"/>
      <c r="G1272" s="995">
        <v>0</v>
      </c>
      <c r="H1272" s="995">
        <v>0</v>
      </c>
      <c r="I1272" s="983"/>
      <c r="J1272" s="995"/>
      <c r="K1272" s="995">
        <v>0</v>
      </c>
      <c r="L1272" s="995">
        <v>0</v>
      </c>
      <c r="M1272" s="983"/>
      <c r="N1272" s="995">
        <v>0</v>
      </c>
      <c r="O1272" s="996"/>
    </row>
    <row r="1273" spans="1:15">
      <c r="A1273" s="997">
        <v>47</v>
      </c>
      <c r="B1273" s="998" t="s">
        <v>282</v>
      </c>
      <c r="C1273" s="983"/>
      <c r="D1273" s="998" t="s">
        <v>274</v>
      </c>
      <c r="E1273" s="983" t="s">
        <v>437</v>
      </c>
      <c r="F1273" s="998"/>
      <c r="G1273" s="998">
        <v>0</v>
      </c>
      <c r="H1273" s="998">
        <v>0</v>
      </c>
      <c r="I1273" s="983"/>
      <c r="J1273" s="998"/>
      <c r="K1273" s="998">
        <v>0</v>
      </c>
      <c r="L1273" s="998">
        <v>0</v>
      </c>
      <c r="M1273" s="983"/>
      <c r="N1273" s="998">
        <v>0</v>
      </c>
      <c r="O1273" s="999"/>
    </row>
    <row r="1274" spans="1:15">
      <c r="A1274" s="994">
        <v>48</v>
      </c>
      <c r="B1274" s="995" t="s">
        <v>299</v>
      </c>
      <c r="C1274" s="983"/>
      <c r="D1274" s="995" t="s">
        <v>275</v>
      </c>
      <c r="E1274" s="983" t="s">
        <v>437</v>
      </c>
      <c r="F1274" s="995"/>
      <c r="G1274" s="995">
        <v>0</v>
      </c>
      <c r="H1274" s="995">
        <v>0</v>
      </c>
      <c r="I1274" s="983"/>
      <c r="J1274" s="995"/>
      <c r="K1274" s="995">
        <v>0</v>
      </c>
      <c r="L1274" s="995">
        <v>0</v>
      </c>
      <c r="M1274" s="983"/>
      <c r="N1274" s="995">
        <v>0</v>
      </c>
      <c r="O1274" s="996"/>
    </row>
    <row r="1275" spans="1:15">
      <c r="A1275" s="997">
        <v>49</v>
      </c>
      <c r="B1275" s="998" t="s">
        <v>704</v>
      </c>
      <c r="C1275" s="983"/>
      <c r="D1275" s="998" t="s">
        <v>276</v>
      </c>
      <c r="E1275" s="983" t="s">
        <v>437</v>
      </c>
      <c r="F1275" s="998"/>
      <c r="G1275" s="998">
        <v>0</v>
      </c>
      <c r="H1275" s="998">
        <v>0</v>
      </c>
      <c r="I1275" s="983"/>
      <c r="J1275" s="998"/>
      <c r="K1275" s="998">
        <v>0</v>
      </c>
      <c r="L1275" s="998">
        <v>0</v>
      </c>
      <c r="M1275" s="983"/>
      <c r="N1275" s="998">
        <v>0</v>
      </c>
      <c r="O1275" s="999"/>
    </row>
    <row r="1276" spans="1:15">
      <c r="A1276" s="994">
        <v>50</v>
      </c>
      <c r="B1276" s="995" t="s">
        <v>705</v>
      </c>
      <c r="C1276" s="983"/>
      <c r="D1276" s="995" t="s">
        <v>678</v>
      </c>
      <c r="E1276" s="983" t="s">
        <v>437</v>
      </c>
      <c r="F1276" s="995"/>
      <c r="G1276" s="995">
        <v>0</v>
      </c>
      <c r="H1276" s="995">
        <v>0</v>
      </c>
      <c r="I1276" s="983"/>
      <c r="J1276" s="995"/>
      <c r="K1276" s="995">
        <v>0</v>
      </c>
      <c r="L1276" s="995">
        <v>0</v>
      </c>
      <c r="M1276" s="983"/>
      <c r="N1276" s="995">
        <v>0</v>
      </c>
      <c r="O1276" s="996"/>
    </row>
    <row r="1277" spans="1:15" ht="12" thickBot="1">
      <c r="A1277" s="989"/>
      <c r="B1277" s="989" t="s">
        <v>679</v>
      </c>
      <c r="C1277" s="983"/>
      <c r="D1277" s="1002"/>
      <c r="E1277" s="983" t="s">
        <v>437</v>
      </c>
      <c r="F1277" s="1002">
        <v>0</v>
      </c>
      <c r="G1277" s="1002">
        <v>0</v>
      </c>
      <c r="H1277" s="1002">
        <v>0</v>
      </c>
      <c r="I1277" s="983"/>
      <c r="J1277" s="1002">
        <v>15341762</v>
      </c>
      <c r="K1277" s="1002">
        <v>0</v>
      </c>
      <c r="L1277" s="1002">
        <v>15341762</v>
      </c>
      <c r="M1277" s="983"/>
      <c r="N1277" s="1002">
        <v>-15341762</v>
      </c>
      <c r="O1277" s="989"/>
    </row>
    <row r="1278" spans="1:15" ht="12" thickTop="1">
      <c r="A1278" s="1005"/>
      <c r="B1278" s="1005"/>
      <c r="C1278" s="1006"/>
      <c r="D1278" s="1007"/>
      <c r="E1278" s="983" t="s">
        <v>437</v>
      </c>
      <c r="F1278" s="1007"/>
      <c r="G1278" s="1007"/>
      <c r="H1278" s="1007"/>
      <c r="I1278" s="1006"/>
      <c r="J1278" s="1007"/>
      <c r="K1278" s="1007"/>
      <c r="L1278" s="1007"/>
      <c r="M1278" s="1007"/>
      <c r="N1278" s="1007"/>
      <c r="O1278" s="1005"/>
    </row>
    <row r="1279" spans="1:15">
      <c r="A1279" s="1577" t="s">
        <v>300</v>
      </c>
      <c r="B1279" s="1577"/>
      <c r="C1279" s="983"/>
      <c r="D1279" s="1000"/>
      <c r="E1279" s="983" t="s">
        <v>437</v>
      </c>
      <c r="F1279" s="1000">
        <v>0</v>
      </c>
      <c r="G1279" s="1000">
        <v>0</v>
      </c>
      <c r="H1279" s="1000">
        <v>0</v>
      </c>
      <c r="I1279" s="983"/>
      <c r="J1279" s="1000">
        <v>0</v>
      </c>
      <c r="K1279" s="1000">
        <v>0</v>
      </c>
      <c r="L1279" s="1000">
        <v>0</v>
      </c>
      <c r="M1279" s="983"/>
      <c r="N1279" s="1000">
        <v>0</v>
      </c>
      <c r="O1279" s="1001"/>
    </row>
    <row r="1280" spans="1:15">
      <c r="A1280" s="994">
        <v>51</v>
      </c>
      <c r="B1280" s="995" t="s">
        <v>725</v>
      </c>
      <c r="C1280" s="983"/>
      <c r="D1280" s="995" t="s">
        <v>31</v>
      </c>
      <c r="E1280" s="983" t="s">
        <v>437</v>
      </c>
      <c r="F1280" s="995"/>
      <c r="G1280" s="995">
        <v>0</v>
      </c>
      <c r="H1280" s="995">
        <v>0</v>
      </c>
      <c r="I1280" s="983"/>
      <c r="J1280" s="995"/>
      <c r="K1280" s="995">
        <v>0</v>
      </c>
      <c r="L1280" s="995">
        <v>0</v>
      </c>
      <c r="M1280" s="983"/>
      <c r="N1280" s="995">
        <v>0</v>
      </c>
      <c r="O1280" s="996"/>
    </row>
    <row r="1281" spans="1:15">
      <c r="A1281" s="997">
        <v>52</v>
      </c>
      <c r="B1281" s="998" t="s">
        <v>726</v>
      </c>
      <c r="C1281" s="983"/>
      <c r="D1281" s="998" t="s">
        <v>31</v>
      </c>
      <c r="E1281" s="983" t="s">
        <v>437</v>
      </c>
      <c r="F1281" s="998"/>
      <c r="G1281" s="998">
        <v>0</v>
      </c>
      <c r="H1281" s="998">
        <v>0</v>
      </c>
      <c r="I1281" s="983"/>
      <c r="J1281" s="998"/>
      <c r="K1281" s="998">
        <v>0</v>
      </c>
      <c r="L1281" s="998">
        <v>0</v>
      </c>
      <c r="M1281" s="983"/>
      <c r="N1281" s="998">
        <v>0</v>
      </c>
      <c r="O1281" s="999"/>
    </row>
    <row r="1282" spans="1:15">
      <c r="A1282" s="994">
        <v>53</v>
      </c>
      <c r="B1282" s="995" t="s">
        <v>727</v>
      </c>
      <c r="C1282" s="983"/>
      <c r="D1282" s="995" t="s">
        <v>31</v>
      </c>
      <c r="E1282" s="983" t="s">
        <v>437</v>
      </c>
      <c r="F1282" s="995"/>
      <c r="G1282" s="995">
        <v>0</v>
      </c>
      <c r="H1282" s="995">
        <v>0</v>
      </c>
      <c r="I1282" s="983"/>
      <c r="J1282" s="995"/>
      <c r="K1282" s="995">
        <v>0</v>
      </c>
      <c r="L1282" s="995">
        <v>0</v>
      </c>
      <c r="M1282" s="983"/>
      <c r="N1282" s="995">
        <v>0</v>
      </c>
      <c r="O1282" s="996"/>
    </row>
    <row r="1283" spans="1:15">
      <c r="A1283" s="997">
        <v>54</v>
      </c>
      <c r="B1283" s="998" t="s">
        <v>513</v>
      </c>
      <c r="C1283" s="983"/>
      <c r="D1283" s="998" t="s">
        <v>31</v>
      </c>
      <c r="E1283" s="983" t="s">
        <v>437</v>
      </c>
      <c r="F1283" s="998"/>
      <c r="G1283" s="998">
        <v>0</v>
      </c>
      <c r="H1283" s="998">
        <v>0</v>
      </c>
      <c r="I1283" s="983"/>
      <c r="J1283" s="998"/>
      <c r="K1283" s="998">
        <v>0</v>
      </c>
      <c r="L1283" s="998">
        <v>0</v>
      </c>
      <c r="M1283" s="983"/>
      <c r="N1283" s="998">
        <v>0</v>
      </c>
      <c r="O1283" s="999"/>
    </row>
    <row r="1284" spans="1:15">
      <c r="A1284" s="1005"/>
      <c r="B1284" s="1005"/>
      <c r="C1284" s="1006"/>
      <c r="D1284" s="1007"/>
      <c r="E1284" s="983" t="s">
        <v>437</v>
      </c>
      <c r="F1284" s="1007"/>
      <c r="G1284" s="1007"/>
      <c r="H1284" s="1007"/>
      <c r="I1284" s="1006"/>
      <c r="J1284" s="1007"/>
      <c r="K1284" s="1007"/>
      <c r="L1284" s="1007"/>
      <c r="M1284" s="1007"/>
      <c r="N1284" s="1007"/>
      <c r="O1284" s="1005"/>
    </row>
    <row r="1285" spans="1:15">
      <c r="A1285" s="1577" t="s">
        <v>301</v>
      </c>
      <c r="B1285" s="1577"/>
      <c r="C1285" s="983"/>
      <c r="D1285" s="1000"/>
      <c r="E1285" s="983" t="s">
        <v>437</v>
      </c>
      <c r="F1285" s="1000">
        <v>0</v>
      </c>
      <c r="G1285" s="1000">
        <v>0</v>
      </c>
      <c r="H1285" s="1000">
        <v>0</v>
      </c>
      <c r="I1285" s="983"/>
      <c r="J1285" s="1000">
        <v>0</v>
      </c>
      <c r="K1285" s="1000">
        <v>0</v>
      </c>
      <c r="L1285" s="1000">
        <v>0</v>
      </c>
      <c r="M1285" s="983"/>
      <c r="N1285" s="1000">
        <v>0</v>
      </c>
      <c r="O1285" s="1001"/>
    </row>
    <row r="1286" spans="1:15">
      <c r="A1286" s="994">
        <v>55</v>
      </c>
      <c r="B1286" s="995" t="s">
        <v>956</v>
      </c>
      <c r="C1286" s="983"/>
      <c r="D1286" s="995" t="s">
        <v>953</v>
      </c>
      <c r="E1286" s="983" t="s">
        <v>437</v>
      </c>
      <c r="F1286" s="995"/>
      <c r="G1286" s="995">
        <v>0</v>
      </c>
      <c r="H1286" s="995">
        <v>0</v>
      </c>
      <c r="I1286" s="983"/>
      <c r="J1286" s="995"/>
      <c r="K1286" s="995">
        <v>0</v>
      </c>
      <c r="L1286" s="995">
        <v>0</v>
      </c>
      <c r="M1286" s="983"/>
      <c r="N1286" s="995">
        <v>0</v>
      </c>
      <c r="O1286" s="996"/>
    </row>
    <row r="1287" spans="1:15">
      <c r="A1287" s="997">
        <v>56</v>
      </c>
      <c r="B1287" s="998" t="s">
        <v>957</v>
      </c>
      <c r="C1287" s="983"/>
      <c r="D1287" s="998" t="s">
        <v>958</v>
      </c>
      <c r="E1287" s="983" t="s">
        <v>437</v>
      </c>
      <c r="F1287" s="998"/>
      <c r="G1287" s="998">
        <v>0</v>
      </c>
      <c r="H1287" s="998">
        <v>0</v>
      </c>
      <c r="I1287" s="983"/>
      <c r="J1287" s="998"/>
      <c r="K1287" s="998">
        <v>0</v>
      </c>
      <c r="L1287" s="998">
        <v>0</v>
      </c>
      <c r="M1287" s="983"/>
      <c r="N1287" s="998">
        <v>0</v>
      </c>
      <c r="O1287" s="999"/>
    </row>
    <row r="1288" spans="1:15">
      <c r="A1288" s="994">
        <v>57</v>
      </c>
      <c r="B1288" s="995" t="s">
        <v>959</v>
      </c>
      <c r="C1288" s="983"/>
      <c r="D1288" s="995" t="s">
        <v>953</v>
      </c>
      <c r="E1288" s="983" t="s">
        <v>437</v>
      </c>
      <c r="F1288" s="995"/>
      <c r="G1288" s="995">
        <v>0</v>
      </c>
      <c r="H1288" s="995">
        <v>0</v>
      </c>
      <c r="I1288" s="983"/>
      <c r="J1288" s="995"/>
      <c r="K1288" s="995">
        <v>0</v>
      </c>
      <c r="L1288" s="995">
        <v>0</v>
      </c>
      <c r="M1288" s="983"/>
      <c r="N1288" s="995">
        <v>0</v>
      </c>
      <c r="O1288" s="996"/>
    </row>
    <row r="1289" spans="1:15">
      <c r="A1289" s="997">
        <v>58</v>
      </c>
      <c r="B1289" s="998" t="s">
        <v>960</v>
      </c>
      <c r="C1289" s="983"/>
      <c r="D1289" s="998" t="s">
        <v>953</v>
      </c>
      <c r="E1289" s="983" t="s">
        <v>437</v>
      </c>
      <c r="F1289" s="998"/>
      <c r="G1289" s="998">
        <v>0</v>
      </c>
      <c r="H1289" s="998">
        <v>0</v>
      </c>
      <c r="I1289" s="983"/>
      <c r="J1289" s="998"/>
      <c r="K1289" s="998">
        <v>0</v>
      </c>
      <c r="L1289" s="998">
        <v>0</v>
      </c>
      <c r="M1289" s="983"/>
      <c r="N1289" s="998">
        <v>0</v>
      </c>
      <c r="O1289" s="999"/>
    </row>
    <row r="1290" spans="1:15">
      <c r="A1290" s="994">
        <v>59</v>
      </c>
      <c r="B1290" s="995" t="s">
        <v>961</v>
      </c>
      <c r="C1290" s="983"/>
      <c r="D1290" s="995" t="s">
        <v>953</v>
      </c>
      <c r="E1290" s="983"/>
      <c r="F1290" s="995"/>
      <c r="G1290" s="995">
        <v>0</v>
      </c>
      <c r="H1290" s="995">
        <v>0</v>
      </c>
      <c r="I1290" s="983"/>
      <c r="J1290" s="995"/>
      <c r="K1290" s="995">
        <v>0</v>
      </c>
      <c r="L1290" s="995">
        <v>0</v>
      </c>
      <c r="M1290" s="983"/>
      <c r="N1290" s="995">
        <v>0</v>
      </c>
      <c r="O1290" s="996"/>
    </row>
    <row r="1291" spans="1:15">
      <c r="A1291" s="997">
        <v>60</v>
      </c>
      <c r="B1291" s="998" t="s">
        <v>962</v>
      </c>
      <c r="C1291" s="983"/>
      <c r="D1291" s="998" t="s">
        <v>953</v>
      </c>
      <c r="E1291" s="983"/>
      <c r="F1291" s="998"/>
      <c r="G1291" s="998">
        <v>0</v>
      </c>
      <c r="H1291" s="998">
        <v>0</v>
      </c>
      <c r="I1291" s="983"/>
      <c r="J1291" s="998"/>
      <c r="K1291" s="998">
        <v>0</v>
      </c>
      <c r="L1291" s="998">
        <v>0</v>
      </c>
      <c r="M1291" s="983"/>
      <c r="N1291" s="998">
        <v>0</v>
      </c>
      <c r="O1291" s="999"/>
    </row>
    <row r="1292" spans="1:15">
      <c r="A1292" s="994">
        <v>61</v>
      </c>
      <c r="B1292" s="995" t="s">
        <v>963</v>
      </c>
      <c r="C1292" s="983"/>
      <c r="D1292" s="995" t="s">
        <v>953</v>
      </c>
      <c r="E1292" s="983"/>
      <c r="F1292" s="995"/>
      <c r="G1292" s="995">
        <v>0</v>
      </c>
      <c r="H1292" s="995">
        <v>0</v>
      </c>
      <c r="I1292" s="983"/>
      <c r="J1292" s="995"/>
      <c r="K1292" s="995">
        <v>0</v>
      </c>
      <c r="L1292" s="995">
        <v>0</v>
      </c>
      <c r="M1292" s="983"/>
      <c r="N1292" s="995">
        <v>0</v>
      </c>
      <c r="O1292" s="996"/>
    </row>
    <row r="1293" spans="1:15">
      <c r="A1293" s="997">
        <v>62</v>
      </c>
      <c r="B1293" s="998" t="s">
        <v>964</v>
      </c>
      <c r="C1293" s="983"/>
      <c r="D1293" s="998" t="s">
        <v>953</v>
      </c>
      <c r="E1293" s="983"/>
      <c r="F1293" s="998"/>
      <c r="G1293" s="998">
        <v>0</v>
      </c>
      <c r="H1293" s="998">
        <v>0</v>
      </c>
      <c r="I1293" s="983"/>
      <c r="J1293" s="998"/>
      <c r="K1293" s="998">
        <v>0</v>
      </c>
      <c r="L1293" s="998">
        <v>0</v>
      </c>
      <c r="M1293" s="983"/>
      <c r="N1293" s="998">
        <v>0</v>
      </c>
      <c r="O1293" s="999"/>
    </row>
    <row r="1294" spans="1:15">
      <c r="A1294" s="994">
        <v>63</v>
      </c>
      <c r="B1294" s="995" t="s">
        <v>965</v>
      </c>
      <c r="C1294" s="983"/>
      <c r="D1294" s="995" t="s">
        <v>953</v>
      </c>
      <c r="E1294" s="983"/>
      <c r="F1294" s="995"/>
      <c r="G1294" s="995">
        <v>0</v>
      </c>
      <c r="H1294" s="995">
        <v>0</v>
      </c>
      <c r="I1294" s="983"/>
      <c r="J1294" s="995"/>
      <c r="K1294" s="995">
        <v>0</v>
      </c>
      <c r="L1294" s="995">
        <v>0</v>
      </c>
      <c r="M1294" s="983"/>
      <c r="N1294" s="995">
        <v>0</v>
      </c>
      <c r="O1294" s="996"/>
    </row>
    <row r="1295" spans="1:15">
      <c r="A1295" s="997">
        <v>64</v>
      </c>
      <c r="B1295" s="998" t="s">
        <v>1380</v>
      </c>
      <c r="C1295" s="983"/>
      <c r="D1295" s="998"/>
      <c r="E1295" s="983"/>
      <c r="F1295" s="998"/>
      <c r="G1295" s="998">
        <v>0</v>
      </c>
      <c r="H1295" s="998">
        <v>0</v>
      </c>
      <c r="I1295" s="983"/>
      <c r="J1295" s="998"/>
      <c r="K1295" s="998">
        <v>0</v>
      </c>
      <c r="L1295" s="998">
        <v>0</v>
      </c>
      <c r="M1295" s="983"/>
      <c r="N1295" s="998">
        <v>0</v>
      </c>
      <c r="O1295" s="999"/>
    </row>
    <row r="1296" spans="1:15">
      <c r="A1296" s="994">
        <v>65</v>
      </c>
      <c r="B1296" s="995" t="s">
        <v>966</v>
      </c>
      <c r="C1296" s="983"/>
      <c r="D1296" s="995"/>
      <c r="E1296" s="983" t="s">
        <v>437</v>
      </c>
      <c r="F1296" s="995"/>
      <c r="G1296" s="995">
        <v>0</v>
      </c>
      <c r="H1296" s="995">
        <v>0</v>
      </c>
      <c r="I1296" s="983"/>
      <c r="J1296" s="995"/>
      <c r="K1296" s="995">
        <v>0</v>
      </c>
      <c r="L1296" s="995">
        <v>0</v>
      </c>
      <c r="M1296" s="983"/>
      <c r="N1296" s="995">
        <v>0</v>
      </c>
      <c r="O1296" s="996"/>
    </row>
    <row r="1297" spans="1:15">
      <c r="A1297" s="1577" t="s">
        <v>992</v>
      </c>
      <c r="B1297" s="1577"/>
      <c r="C1297" s="983"/>
      <c r="D1297" s="1000"/>
      <c r="E1297" s="983" t="s">
        <v>437</v>
      </c>
      <c r="F1297" s="1000">
        <v>0</v>
      </c>
      <c r="G1297" s="1000">
        <v>0</v>
      </c>
      <c r="H1297" s="1000">
        <v>0</v>
      </c>
      <c r="I1297" s="983"/>
      <c r="J1297" s="1000">
        <v>0</v>
      </c>
      <c r="K1297" s="1000">
        <v>0</v>
      </c>
      <c r="L1297" s="1000">
        <v>0</v>
      </c>
      <c r="M1297" s="983"/>
      <c r="N1297" s="1000">
        <v>0</v>
      </c>
      <c r="O1297" s="1001"/>
    </row>
    <row r="1298" spans="1:15">
      <c r="A1298" s="994">
        <v>66</v>
      </c>
      <c r="B1298" s="995" t="s">
        <v>729</v>
      </c>
      <c r="C1298" s="983"/>
      <c r="D1298" s="995" t="s">
        <v>680</v>
      </c>
      <c r="E1298" s="983" t="s">
        <v>437</v>
      </c>
      <c r="F1298" s="995"/>
      <c r="G1298" s="995">
        <v>0</v>
      </c>
      <c r="H1298" s="995">
        <v>0</v>
      </c>
      <c r="I1298" s="983"/>
      <c r="J1298" s="995"/>
      <c r="K1298" s="995">
        <v>0</v>
      </c>
      <c r="L1298" s="995">
        <v>0</v>
      </c>
      <c r="M1298" s="983"/>
      <c r="N1298" s="995">
        <v>0</v>
      </c>
      <c r="O1298" s="996"/>
    </row>
    <row r="1299" spans="1:15">
      <c r="A1299" s="997">
        <v>67</v>
      </c>
      <c r="B1299" s="998" t="s">
        <v>730</v>
      </c>
      <c r="C1299" s="983"/>
      <c r="D1299" s="998" t="s">
        <v>681</v>
      </c>
      <c r="E1299" s="983" t="s">
        <v>437</v>
      </c>
      <c r="F1299" s="998"/>
      <c r="G1299" s="998">
        <v>0</v>
      </c>
      <c r="H1299" s="998">
        <v>0</v>
      </c>
      <c r="I1299" s="983"/>
      <c r="J1299" s="998"/>
      <c r="K1299" s="998">
        <v>0</v>
      </c>
      <c r="L1299" s="998">
        <v>0</v>
      </c>
      <c r="M1299" s="983"/>
      <c r="N1299" s="998">
        <v>0</v>
      </c>
      <c r="O1299" s="999"/>
    </row>
    <row r="1300" spans="1:15">
      <c r="A1300" s="994">
        <v>68</v>
      </c>
      <c r="B1300" s="995" t="s">
        <v>731</v>
      </c>
      <c r="C1300" s="983"/>
      <c r="D1300" s="995" t="s">
        <v>967</v>
      </c>
      <c r="E1300" s="983" t="s">
        <v>437</v>
      </c>
      <c r="F1300" s="995"/>
      <c r="G1300" s="995">
        <v>0</v>
      </c>
      <c r="H1300" s="995">
        <v>0</v>
      </c>
      <c r="I1300" s="983"/>
      <c r="J1300" s="995"/>
      <c r="K1300" s="995">
        <v>0</v>
      </c>
      <c r="L1300" s="995">
        <v>0</v>
      </c>
      <c r="M1300" s="983"/>
      <c r="N1300" s="995">
        <v>0</v>
      </c>
      <c r="O1300" s="996"/>
    </row>
    <row r="1301" spans="1:15">
      <c r="A1301" s="997">
        <v>69</v>
      </c>
      <c r="B1301" s="998" t="s">
        <v>706</v>
      </c>
      <c r="C1301" s="983"/>
      <c r="D1301" s="998" t="s">
        <v>682</v>
      </c>
      <c r="E1301" s="983" t="s">
        <v>437</v>
      </c>
      <c r="F1301" s="998"/>
      <c r="G1301" s="998">
        <v>0</v>
      </c>
      <c r="H1301" s="998">
        <v>0</v>
      </c>
      <c r="I1301" s="983"/>
      <c r="J1301" s="998"/>
      <c r="K1301" s="998">
        <v>0</v>
      </c>
      <c r="L1301" s="998">
        <v>0</v>
      </c>
      <c r="M1301" s="983"/>
      <c r="N1301" s="998">
        <v>0</v>
      </c>
      <c r="O1301" s="999"/>
    </row>
  </sheetData>
  <mergeCells count="240">
    <mergeCell ref="A1239:B1239"/>
    <mergeCell ref="A1243:B1243"/>
    <mergeCell ref="A1255:B1255"/>
    <mergeCell ref="A1279:B1279"/>
    <mergeCell ref="A1285:B1285"/>
    <mergeCell ref="A1297:B1297"/>
    <mergeCell ref="J1219:L1219"/>
    <mergeCell ref="N1219:N1220"/>
    <mergeCell ref="O1219:O1220"/>
    <mergeCell ref="A1221:B1221"/>
    <mergeCell ref="A1228:B1228"/>
    <mergeCell ref="A1235:B1235"/>
    <mergeCell ref="A1197:B1197"/>
    <mergeCell ref="A1209:B1209"/>
    <mergeCell ref="A1219:A1220"/>
    <mergeCell ref="B1219:B1220"/>
    <mergeCell ref="D1219:D1220"/>
    <mergeCell ref="F1219:H1219"/>
    <mergeCell ref="A1140:B1140"/>
    <mergeCell ref="A1147:B1147"/>
    <mergeCell ref="A1151:B1151"/>
    <mergeCell ref="A1155:B1155"/>
    <mergeCell ref="A1167:B1167"/>
    <mergeCell ref="A1191:B1191"/>
    <mergeCell ref="D1131:D1132"/>
    <mergeCell ref="F1131:H1131"/>
    <mergeCell ref="J1131:L1131"/>
    <mergeCell ref="N1131:N1132"/>
    <mergeCell ref="O1131:O1132"/>
    <mergeCell ref="A1133:B1133"/>
    <mergeCell ref="A1081:B1081"/>
    <mergeCell ref="A1104:B1104"/>
    <mergeCell ref="A1109:B1109"/>
    <mergeCell ref="A1121:B1121"/>
    <mergeCell ref="A1131:A1132"/>
    <mergeCell ref="B1131:B1132"/>
    <mergeCell ref="O1045:O1046"/>
    <mergeCell ref="A1047:B1047"/>
    <mergeCell ref="A1054:B1054"/>
    <mergeCell ref="A1061:B1061"/>
    <mergeCell ref="A1065:B1065"/>
    <mergeCell ref="A1069:B1069"/>
    <mergeCell ref="A1045:A1046"/>
    <mergeCell ref="B1045:B1046"/>
    <mergeCell ref="D1045:D1046"/>
    <mergeCell ref="F1045:H1045"/>
    <mergeCell ref="J1045:L1045"/>
    <mergeCell ref="N1045:N1046"/>
    <mergeCell ref="A977:B977"/>
    <mergeCell ref="A981:B981"/>
    <mergeCell ref="A993:B993"/>
    <mergeCell ref="A1017:B1017"/>
    <mergeCell ref="A1023:B1023"/>
    <mergeCell ref="A1035:B1035"/>
    <mergeCell ref="J957:L957"/>
    <mergeCell ref="N957:N958"/>
    <mergeCell ref="O957:O958"/>
    <mergeCell ref="A959:B959"/>
    <mergeCell ref="A966:B966"/>
    <mergeCell ref="A973:B973"/>
    <mergeCell ref="A935:B935"/>
    <mergeCell ref="A947:B947"/>
    <mergeCell ref="A957:A958"/>
    <mergeCell ref="B957:B958"/>
    <mergeCell ref="D957:D958"/>
    <mergeCell ref="F957:H957"/>
    <mergeCell ref="A880:B880"/>
    <mergeCell ref="A887:B887"/>
    <mergeCell ref="A891:B891"/>
    <mergeCell ref="A895:B895"/>
    <mergeCell ref="A907:B907"/>
    <mergeCell ref="A930:B930"/>
    <mergeCell ref="D871:D872"/>
    <mergeCell ref="F871:H871"/>
    <mergeCell ref="J871:L871"/>
    <mergeCell ref="N871:N872"/>
    <mergeCell ref="O871:O872"/>
    <mergeCell ref="A873:B873"/>
    <mergeCell ref="A819:B819"/>
    <mergeCell ref="A842:B842"/>
    <mergeCell ref="A847:B847"/>
    <mergeCell ref="A859:B859"/>
    <mergeCell ref="A871:A872"/>
    <mergeCell ref="B871:B872"/>
    <mergeCell ref="O783:O784"/>
    <mergeCell ref="A785:B785"/>
    <mergeCell ref="A792:B792"/>
    <mergeCell ref="A799:B799"/>
    <mergeCell ref="A803:B803"/>
    <mergeCell ref="A807:B807"/>
    <mergeCell ref="A783:A784"/>
    <mergeCell ref="B783:B784"/>
    <mergeCell ref="D783:D784"/>
    <mergeCell ref="F783:H783"/>
    <mergeCell ref="J783:L783"/>
    <mergeCell ref="N783:N784"/>
    <mergeCell ref="A717:B717"/>
    <mergeCell ref="A721:B721"/>
    <mergeCell ref="A733:B733"/>
    <mergeCell ref="A756:B756"/>
    <mergeCell ref="A761:B761"/>
    <mergeCell ref="A773:B773"/>
    <mergeCell ref="J697:L697"/>
    <mergeCell ref="N697:N698"/>
    <mergeCell ref="O697:O698"/>
    <mergeCell ref="A699:B699"/>
    <mergeCell ref="A706:B706"/>
    <mergeCell ref="A713:B713"/>
    <mergeCell ref="A675:B675"/>
    <mergeCell ref="A687:B687"/>
    <mergeCell ref="A697:A698"/>
    <mergeCell ref="B697:B698"/>
    <mergeCell ref="D697:D698"/>
    <mergeCell ref="F697:H697"/>
    <mergeCell ref="A620:B620"/>
    <mergeCell ref="A627:B627"/>
    <mergeCell ref="A631:B631"/>
    <mergeCell ref="A635:B635"/>
    <mergeCell ref="A647:B647"/>
    <mergeCell ref="A670:B670"/>
    <mergeCell ref="D611:D612"/>
    <mergeCell ref="F611:H611"/>
    <mergeCell ref="J611:L611"/>
    <mergeCell ref="N611:N612"/>
    <mergeCell ref="O611:O612"/>
    <mergeCell ref="A613:B613"/>
    <mergeCell ref="A561:B561"/>
    <mergeCell ref="A584:B584"/>
    <mergeCell ref="A589:B589"/>
    <mergeCell ref="A601:B601"/>
    <mergeCell ref="A611:A612"/>
    <mergeCell ref="B611:B612"/>
    <mergeCell ref="O525:O526"/>
    <mergeCell ref="A527:B527"/>
    <mergeCell ref="A534:B534"/>
    <mergeCell ref="A541:B541"/>
    <mergeCell ref="A545:B545"/>
    <mergeCell ref="A549:B549"/>
    <mergeCell ref="A525:A526"/>
    <mergeCell ref="B525:B526"/>
    <mergeCell ref="D525:D526"/>
    <mergeCell ref="F525:H525"/>
    <mergeCell ref="J525:L525"/>
    <mergeCell ref="N525:N526"/>
    <mergeCell ref="A459:B459"/>
    <mergeCell ref="A463:B463"/>
    <mergeCell ref="A475:B475"/>
    <mergeCell ref="A498:B498"/>
    <mergeCell ref="A503:B503"/>
    <mergeCell ref="A515:B515"/>
    <mergeCell ref="J439:L439"/>
    <mergeCell ref="N439:N440"/>
    <mergeCell ref="O439:O440"/>
    <mergeCell ref="A441:B441"/>
    <mergeCell ref="A448:B448"/>
    <mergeCell ref="A455:B455"/>
    <mergeCell ref="A417:B417"/>
    <mergeCell ref="A429:B429"/>
    <mergeCell ref="A439:A440"/>
    <mergeCell ref="B439:B440"/>
    <mergeCell ref="D439:D440"/>
    <mergeCell ref="F439:H439"/>
    <mergeCell ref="A362:B362"/>
    <mergeCell ref="A369:B369"/>
    <mergeCell ref="A373:B373"/>
    <mergeCell ref="A377:B377"/>
    <mergeCell ref="A389:B389"/>
    <mergeCell ref="A412:B412"/>
    <mergeCell ref="D353:D354"/>
    <mergeCell ref="F353:H353"/>
    <mergeCell ref="J353:L353"/>
    <mergeCell ref="N353:N354"/>
    <mergeCell ref="O353:O354"/>
    <mergeCell ref="A355:B355"/>
    <mergeCell ref="A303:B303"/>
    <mergeCell ref="A326:B326"/>
    <mergeCell ref="A331:B331"/>
    <mergeCell ref="A343:B343"/>
    <mergeCell ref="A353:A354"/>
    <mergeCell ref="B353:B354"/>
    <mergeCell ref="O266:O267"/>
    <mergeCell ref="A268:B268"/>
    <mergeCell ref="A276:B276"/>
    <mergeCell ref="A283:B283"/>
    <mergeCell ref="A287:B287"/>
    <mergeCell ref="A291:B291"/>
    <mergeCell ref="A266:A267"/>
    <mergeCell ref="B266:B267"/>
    <mergeCell ref="D266:D267"/>
    <mergeCell ref="F266:H266"/>
    <mergeCell ref="J266:L266"/>
    <mergeCell ref="N266:N267"/>
    <mergeCell ref="A200:B200"/>
    <mergeCell ref="A204:B204"/>
    <mergeCell ref="A216:B216"/>
    <mergeCell ref="A239:B239"/>
    <mergeCell ref="A244:B244"/>
    <mergeCell ref="A256:B256"/>
    <mergeCell ref="J180:L180"/>
    <mergeCell ref="N180:N181"/>
    <mergeCell ref="O180:O181"/>
    <mergeCell ref="A182:B182"/>
    <mergeCell ref="A189:B189"/>
    <mergeCell ref="A196:B196"/>
    <mergeCell ref="A158:B158"/>
    <mergeCell ref="A170:B170"/>
    <mergeCell ref="A180:A181"/>
    <mergeCell ref="B180:B181"/>
    <mergeCell ref="D180:D181"/>
    <mergeCell ref="F180:H180"/>
    <mergeCell ref="A103:B103"/>
    <mergeCell ref="A110:B110"/>
    <mergeCell ref="A114:B114"/>
    <mergeCell ref="A118:B118"/>
    <mergeCell ref="A130:B130"/>
    <mergeCell ref="A153:B153"/>
    <mergeCell ref="D94:D95"/>
    <mergeCell ref="F94:H94"/>
    <mergeCell ref="J94:L94"/>
    <mergeCell ref="N94:N95"/>
    <mergeCell ref="O94:O95"/>
    <mergeCell ref="A96:B96"/>
    <mergeCell ref="A45:B45"/>
    <mergeCell ref="A68:B68"/>
    <mergeCell ref="A73:B73"/>
    <mergeCell ref="A85:B85"/>
    <mergeCell ref="A94:A95"/>
    <mergeCell ref="B94:B95"/>
    <mergeCell ref="O9:O10"/>
    <mergeCell ref="A11:B11"/>
    <mergeCell ref="A18:B18"/>
    <mergeCell ref="A25:B25"/>
    <mergeCell ref="A29:B29"/>
    <mergeCell ref="A33:B33"/>
    <mergeCell ref="A9:A10"/>
    <mergeCell ref="B9:B10"/>
    <mergeCell ref="D9:D10"/>
    <mergeCell ref="F9:H9"/>
    <mergeCell ref="J9:L9"/>
    <mergeCell ref="N9:N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I20"/>
  <sheetViews>
    <sheetView zoomScale="39" workbookViewId="0">
      <selection activeCell="I18" sqref="I18"/>
    </sheetView>
  </sheetViews>
  <sheetFormatPr baseColWidth="10" defaultColWidth="11.5703125" defaultRowHeight="11.25"/>
  <cols>
    <col min="1" max="1" width="81.140625" style="1" bestFit="1" customWidth="1"/>
    <col min="2" max="16384" width="11.5703125" style="1"/>
  </cols>
  <sheetData>
    <row r="1" spans="1:9">
      <c r="A1" s="166" t="s">
        <v>4208</v>
      </c>
    </row>
    <row r="2" spans="1:9">
      <c r="A2" s="166"/>
    </row>
    <row r="3" spans="1:9">
      <c r="A3" s="166"/>
    </row>
    <row r="4" spans="1:9">
      <c r="A4" s="166" t="s">
        <v>4256</v>
      </c>
      <c r="I4" s="1" t="s">
        <v>4257</v>
      </c>
    </row>
    <row r="5" spans="1:9">
      <c r="A5" s="166"/>
    </row>
    <row r="10" spans="1:9">
      <c r="D10" s="885"/>
    </row>
    <row r="20" spans="2:2">
      <c r="B2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2"/>
  <sheetViews>
    <sheetView workbookViewId="0">
      <selection activeCell="I18" sqref="I18"/>
    </sheetView>
  </sheetViews>
  <sheetFormatPr baseColWidth="10" defaultColWidth="11.5703125" defaultRowHeight="11.25"/>
  <cols>
    <col min="1" max="1" width="30.42578125" style="1" customWidth="1"/>
    <col min="2" max="2" width="23.5703125" style="1" customWidth="1"/>
    <col min="3" max="4" width="11.5703125" style="1"/>
    <col min="5" max="5" width="13.5703125" style="1" customWidth="1"/>
    <col min="6" max="6" width="17.42578125" style="1" bestFit="1" customWidth="1"/>
    <col min="7" max="7" width="11.5703125" style="1"/>
    <col min="8" max="8" width="17.5703125" style="1" bestFit="1" customWidth="1"/>
    <col min="9" max="10" width="11.5703125" style="1"/>
    <col min="11" max="11" width="13.5703125" style="1" customWidth="1"/>
    <col min="12" max="12" width="11.5703125" style="1"/>
    <col min="13" max="13" width="15.28515625" style="1" customWidth="1"/>
    <col min="14" max="14" width="35.7109375" style="1" customWidth="1"/>
    <col min="15" max="16384" width="11.5703125" style="1"/>
  </cols>
  <sheetData>
    <row r="1" spans="1:14">
      <c r="A1" s="166" t="s">
        <v>4209</v>
      </c>
    </row>
    <row r="6" spans="1:14" ht="34.5" thickBot="1">
      <c r="A6" s="38" t="s">
        <v>481</v>
      </c>
      <c r="B6" s="38" t="s">
        <v>482</v>
      </c>
      <c r="C6" s="38" t="s">
        <v>147</v>
      </c>
      <c r="D6" s="38" t="s">
        <v>453</v>
      </c>
      <c r="E6" s="38" t="s">
        <v>452</v>
      </c>
      <c r="F6" s="38" t="s">
        <v>853</v>
      </c>
      <c r="G6" s="38" t="s">
        <v>417</v>
      </c>
      <c r="H6" s="38" t="s">
        <v>483</v>
      </c>
      <c r="I6" s="38" t="s">
        <v>484</v>
      </c>
      <c r="J6" s="38" t="s">
        <v>884</v>
      </c>
      <c r="K6" s="38" t="s">
        <v>485</v>
      </c>
      <c r="L6" s="38" t="s">
        <v>486</v>
      </c>
      <c r="M6" s="38" t="s">
        <v>487</v>
      </c>
      <c r="N6" s="38" t="s">
        <v>488</v>
      </c>
    </row>
    <row r="7" spans="1:14">
      <c r="A7" s="159" t="s">
        <v>7</v>
      </c>
      <c r="B7" s="159" t="s">
        <v>1529</v>
      </c>
      <c r="C7" s="159" t="s">
        <v>159</v>
      </c>
      <c r="D7" s="159" t="s">
        <v>477</v>
      </c>
      <c r="E7" s="159" t="s">
        <v>478</v>
      </c>
      <c r="F7" s="159" t="s">
        <v>1530</v>
      </c>
      <c r="G7" s="159" t="s">
        <v>489</v>
      </c>
      <c r="H7" s="160">
        <v>44634</v>
      </c>
      <c r="I7" s="159" t="s">
        <v>1531</v>
      </c>
      <c r="J7" s="159">
        <v>40837</v>
      </c>
      <c r="K7" s="159" t="s">
        <v>1532</v>
      </c>
      <c r="L7" s="159">
        <v>1</v>
      </c>
      <c r="M7" s="160">
        <v>44998</v>
      </c>
      <c r="N7" s="159" t="s">
        <v>470</v>
      </c>
    </row>
    <row r="8" spans="1:14">
      <c r="A8" s="43" t="s">
        <v>24</v>
      </c>
      <c r="B8" s="43" t="s">
        <v>466</v>
      </c>
      <c r="C8" s="43" t="s">
        <v>151</v>
      </c>
      <c r="D8" s="43" t="s">
        <v>459</v>
      </c>
      <c r="E8" s="43" t="s">
        <v>1533</v>
      </c>
      <c r="F8" s="43" t="s">
        <v>865</v>
      </c>
      <c r="G8" s="43" t="s">
        <v>489</v>
      </c>
      <c r="H8" s="161">
        <v>44732</v>
      </c>
      <c r="I8" s="43" t="s">
        <v>1534</v>
      </c>
      <c r="J8" s="43">
        <v>288224</v>
      </c>
      <c r="K8" s="43" t="s">
        <v>1535</v>
      </c>
      <c r="L8" s="43">
        <v>2</v>
      </c>
      <c r="M8" s="161">
        <v>45462</v>
      </c>
      <c r="N8" s="43" t="s">
        <v>470</v>
      </c>
    </row>
    <row r="12" spans="1:14" ht="34.5" thickBot="1">
      <c r="A12" s="38" t="s">
        <v>481</v>
      </c>
      <c r="B12" s="38" t="s">
        <v>482</v>
      </c>
      <c r="C12" s="38" t="s">
        <v>147</v>
      </c>
      <c r="D12" s="38" t="s">
        <v>453</v>
      </c>
      <c r="E12" s="38" t="s">
        <v>452</v>
      </c>
      <c r="F12" s="38" t="s">
        <v>853</v>
      </c>
      <c r="G12" s="38" t="s">
        <v>417</v>
      </c>
      <c r="H12" s="38" t="s">
        <v>483</v>
      </c>
      <c r="I12" s="38" t="s">
        <v>484</v>
      </c>
      <c r="J12" s="38" t="s">
        <v>884</v>
      </c>
      <c r="K12" s="38" t="s">
        <v>485</v>
      </c>
      <c r="L12" s="38" t="s">
        <v>486</v>
      </c>
      <c r="M12" s="38" t="s">
        <v>487</v>
      </c>
      <c r="N12" s="38" t="s">
        <v>488</v>
      </c>
    </row>
    <row r="13" spans="1:14">
      <c r="A13" s="159" t="s">
        <v>1536</v>
      </c>
      <c r="B13" s="159" t="s">
        <v>1537</v>
      </c>
      <c r="C13" s="159" t="s">
        <v>158</v>
      </c>
      <c r="D13" s="159" t="s">
        <v>1538</v>
      </c>
      <c r="E13" s="159" t="s">
        <v>1539</v>
      </c>
      <c r="F13" s="159" t="s">
        <v>870</v>
      </c>
      <c r="G13" s="159" t="s">
        <v>490</v>
      </c>
      <c r="H13" s="160">
        <v>44670</v>
      </c>
      <c r="I13" s="159" t="s">
        <v>434</v>
      </c>
      <c r="J13" s="159">
        <v>185907</v>
      </c>
      <c r="K13" s="159" t="s">
        <v>1540</v>
      </c>
      <c r="L13" s="159">
        <v>3</v>
      </c>
      <c r="M13" s="160">
        <v>45765</v>
      </c>
      <c r="N13" s="159" t="s">
        <v>244</v>
      </c>
    </row>
    <row r="14" spans="1:14">
      <c r="A14" s="43" t="s">
        <v>828</v>
      </c>
      <c r="B14" s="43" t="s">
        <v>877</v>
      </c>
      <c r="C14" s="43" t="s">
        <v>245</v>
      </c>
      <c r="D14" s="43" t="s">
        <v>471</v>
      </c>
      <c r="E14" s="43" t="s">
        <v>886</v>
      </c>
      <c r="F14" s="43" t="s">
        <v>878</v>
      </c>
      <c r="G14" s="43" t="s">
        <v>490</v>
      </c>
      <c r="H14" s="161">
        <v>44827</v>
      </c>
      <c r="I14" s="43" t="s">
        <v>1541</v>
      </c>
      <c r="J14" s="43">
        <v>222283</v>
      </c>
      <c r="K14" s="43" t="s">
        <v>1542</v>
      </c>
      <c r="L14" s="43">
        <v>3</v>
      </c>
      <c r="M14" s="161">
        <v>45922</v>
      </c>
      <c r="N14" s="43" t="s">
        <v>1543</v>
      </c>
    </row>
    <row r="15" spans="1:14">
      <c r="A15" s="159" t="s">
        <v>498</v>
      </c>
      <c r="B15" s="159" t="s">
        <v>499</v>
      </c>
      <c r="C15" s="159" t="s">
        <v>158</v>
      </c>
      <c r="D15" s="159" t="s">
        <v>460</v>
      </c>
      <c r="E15" s="159" t="s">
        <v>497</v>
      </c>
      <c r="F15" s="159" t="s">
        <v>876</v>
      </c>
      <c r="G15" s="159" t="s">
        <v>490</v>
      </c>
      <c r="H15" s="160">
        <v>44909</v>
      </c>
      <c r="I15" s="159" t="s">
        <v>1544</v>
      </c>
      <c r="J15" s="159">
        <v>89734</v>
      </c>
      <c r="K15" s="159" t="s">
        <v>1545</v>
      </c>
      <c r="L15" s="159">
        <v>3</v>
      </c>
      <c r="M15" s="160">
        <v>46004</v>
      </c>
      <c r="N15" s="159" t="s">
        <v>244</v>
      </c>
    </row>
    <row r="16" spans="1:14">
      <c r="A16" s="43" t="s">
        <v>1546</v>
      </c>
      <c r="B16" s="43" t="s">
        <v>1547</v>
      </c>
      <c r="C16" s="43" t="s">
        <v>158</v>
      </c>
      <c r="D16" s="43" t="s">
        <v>475</v>
      </c>
      <c r="E16" s="43" t="s">
        <v>476</v>
      </c>
      <c r="F16" s="43" t="s">
        <v>879</v>
      </c>
      <c r="G16" s="43" t="s">
        <v>490</v>
      </c>
      <c r="H16" s="161">
        <v>44907</v>
      </c>
      <c r="I16" s="43" t="s">
        <v>1548</v>
      </c>
      <c r="J16" s="43">
        <v>41425</v>
      </c>
      <c r="K16" s="43" t="s">
        <v>1549</v>
      </c>
      <c r="L16" s="43">
        <v>3</v>
      </c>
      <c r="M16" s="161">
        <v>46002</v>
      </c>
      <c r="N16" s="43" t="s">
        <v>1543</v>
      </c>
    </row>
    <row r="17" spans="1:14">
      <c r="A17" s="159" t="s">
        <v>1550</v>
      </c>
      <c r="B17" s="159" t="s">
        <v>1551</v>
      </c>
      <c r="C17" s="159" t="s">
        <v>151</v>
      </c>
      <c r="D17" s="159" t="s">
        <v>1552</v>
      </c>
      <c r="E17" s="159" t="s">
        <v>1553</v>
      </c>
      <c r="F17" s="159" t="s">
        <v>1554</v>
      </c>
      <c r="G17" s="159" t="s">
        <v>490</v>
      </c>
      <c r="H17" s="160">
        <v>44900</v>
      </c>
      <c r="I17" s="159" t="s">
        <v>1555</v>
      </c>
      <c r="J17" s="159">
        <v>33179</v>
      </c>
      <c r="K17" s="159" t="s">
        <v>1556</v>
      </c>
      <c r="L17" s="159">
        <v>3</v>
      </c>
      <c r="M17" s="160">
        <v>45996</v>
      </c>
      <c r="N17" s="159" t="s">
        <v>244</v>
      </c>
    </row>
    <row r="18" spans="1:14">
      <c r="A18" s="43" t="s">
        <v>496</v>
      </c>
      <c r="B18" s="43" t="s">
        <v>479</v>
      </c>
      <c r="C18" s="43" t="s">
        <v>159</v>
      </c>
      <c r="D18" s="43" t="s">
        <v>480</v>
      </c>
      <c r="E18" s="43" t="s">
        <v>1557</v>
      </c>
      <c r="F18" s="43" t="s">
        <v>865</v>
      </c>
      <c r="G18" s="43" t="s">
        <v>490</v>
      </c>
      <c r="H18" s="161">
        <v>44732</v>
      </c>
      <c r="I18" s="43" t="s">
        <v>867</v>
      </c>
      <c r="J18" s="43">
        <v>521327</v>
      </c>
      <c r="K18" s="43" t="s">
        <v>1558</v>
      </c>
      <c r="L18" s="43">
        <v>3</v>
      </c>
      <c r="M18" s="161">
        <v>45827</v>
      </c>
      <c r="N18" s="43" t="s">
        <v>1543</v>
      </c>
    </row>
    <row r="20" spans="1:14">
      <c r="B20" s="24"/>
    </row>
    <row r="23" spans="1:14" ht="34.5" thickBot="1">
      <c r="A23" s="38" t="s">
        <v>145</v>
      </c>
      <c r="B23" s="38" t="s">
        <v>414</v>
      </c>
      <c r="C23" s="38" t="s">
        <v>1559</v>
      </c>
      <c r="D23" s="38" t="s">
        <v>452</v>
      </c>
      <c r="E23" s="38" t="s">
        <v>453</v>
      </c>
      <c r="F23" s="38" t="s">
        <v>147</v>
      </c>
      <c r="G23" s="38" t="s">
        <v>146</v>
      </c>
      <c r="H23" s="38" t="s">
        <v>415</v>
      </c>
      <c r="I23" s="38" t="s">
        <v>148</v>
      </c>
      <c r="J23" s="38" t="s">
        <v>149</v>
      </c>
      <c r="K23" s="38" t="s">
        <v>416</v>
      </c>
      <c r="L23" s="38" t="s">
        <v>150</v>
      </c>
      <c r="M23" s="38" t="s">
        <v>417</v>
      </c>
      <c r="N23" s="38" t="s">
        <v>418</v>
      </c>
    </row>
    <row r="24" spans="1:14">
      <c r="A24" s="159">
        <v>522</v>
      </c>
      <c r="B24" s="162" t="s">
        <v>1560</v>
      </c>
      <c r="C24" s="159" t="s">
        <v>1561</v>
      </c>
      <c r="D24" s="159" t="s">
        <v>1562</v>
      </c>
      <c r="E24" s="159" t="s">
        <v>1563</v>
      </c>
      <c r="F24" s="159" t="s">
        <v>454</v>
      </c>
      <c r="G24" s="159" t="s">
        <v>1564</v>
      </c>
      <c r="H24" s="159" t="s">
        <v>467</v>
      </c>
      <c r="I24" s="160">
        <v>44595</v>
      </c>
      <c r="J24" s="159">
        <v>487</v>
      </c>
      <c r="K24" s="159">
        <v>2</v>
      </c>
      <c r="L24" s="160">
        <v>45324</v>
      </c>
      <c r="M24" s="159" t="s">
        <v>427</v>
      </c>
      <c r="N24" s="159" t="s">
        <v>421</v>
      </c>
    </row>
    <row r="25" spans="1:14">
      <c r="A25" s="43">
        <v>521</v>
      </c>
      <c r="B25" s="163" t="s">
        <v>1560</v>
      </c>
      <c r="C25" s="43" t="s">
        <v>1561</v>
      </c>
      <c r="D25" s="43" t="s">
        <v>1565</v>
      </c>
      <c r="E25" s="43" t="s">
        <v>1563</v>
      </c>
      <c r="F25" s="43" t="s">
        <v>454</v>
      </c>
      <c r="G25" s="43" t="s">
        <v>1566</v>
      </c>
      <c r="H25" s="43" t="s">
        <v>881</v>
      </c>
      <c r="I25" s="161">
        <v>44595</v>
      </c>
      <c r="J25" s="43">
        <v>496</v>
      </c>
      <c r="K25" s="43">
        <v>2</v>
      </c>
      <c r="L25" s="161">
        <v>45325</v>
      </c>
      <c r="M25" s="43" t="s">
        <v>427</v>
      </c>
      <c r="N25" s="43" t="s">
        <v>421</v>
      </c>
    </row>
    <row r="26" spans="1:14">
      <c r="A26" s="159">
        <v>511</v>
      </c>
      <c r="B26" s="162" t="s">
        <v>1560</v>
      </c>
      <c r="C26" s="159" t="s">
        <v>1561</v>
      </c>
      <c r="D26" s="159" t="s">
        <v>1567</v>
      </c>
      <c r="E26" s="159" t="s">
        <v>1563</v>
      </c>
      <c r="F26" s="159" t="s">
        <v>454</v>
      </c>
      <c r="G26" s="159" t="s">
        <v>1568</v>
      </c>
      <c r="H26" s="159" t="s">
        <v>1569</v>
      </c>
      <c r="I26" s="160">
        <v>44595</v>
      </c>
      <c r="J26" s="159">
        <v>470</v>
      </c>
      <c r="K26" s="159">
        <v>2</v>
      </c>
      <c r="L26" s="160">
        <v>45324</v>
      </c>
      <c r="M26" s="159" t="s">
        <v>427</v>
      </c>
      <c r="N26" s="159" t="s">
        <v>421</v>
      </c>
    </row>
    <row r="27" spans="1:14">
      <c r="A27" s="43">
        <v>512</v>
      </c>
      <c r="B27" s="163" t="s">
        <v>1560</v>
      </c>
      <c r="C27" s="43" t="s">
        <v>1561</v>
      </c>
      <c r="D27" s="43" t="s">
        <v>1570</v>
      </c>
      <c r="E27" s="43" t="s">
        <v>1563</v>
      </c>
      <c r="F27" s="43" t="s">
        <v>454</v>
      </c>
      <c r="G27" s="43" t="s">
        <v>1571</v>
      </c>
      <c r="H27" s="43" t="s">
        <v>1572</v>
      </c>
      <c r="I27" s="161">
        <v>44595</v>
      </c>
      <c r="J27" s="43">
        <v>488</v>
      </c>
      <c r="K27" s="43">
        <v>2</v>
      </c>
      <c r="L27" s="161">
        <v>45324</v>
      </c>
      <c r="M27" s="43" t="s">
        <v>427</v>
      </c>
      <c r="N27" s="43" t="s">
        <v>421</v>
      </c>
    </row>
    <row r="28" spans="1:14">
      <c r="A28" s="159">
        <v>510</v>
      </c>
      <c r="B28" s="162" t="s">
        <v>1560</v>
      </c>
      <c r="C28" s="159" t="s">
        <v>1561</v>
      </c>
      <c r="D28" s="159" t="s">
        <v>1573</v>
      </c>
      <c r="E28" s="159" t="s">
        <v>1563</v>
      </c>
      <c r="F28" s="159" t="s">
        <v>454</v>
      </c>
      <c r="G28" s="159" t="s">
        <v>1574</v>
      </c>
      <c r="H28" s="159" t="s">
        <v>1575</v>
      </c>
      <c r="I28" s="160">
        <v>44595</v>
      </c>
      <c r="J28" s="159">
        <v>434</v>
      </c>
      <c r="K28" s="159">
        <v>2</v>
      </c>
      <c r="L28" s="160">
        <v>45324</v>
      </c>
      <c r="M28" s="159" t="s">
        <v>427</v>
      </c>
      <c r="N28" s="159" t="s">
        <v>421</v>
      </c>
    </row>
    <row r="29" spans="1:14">
      <c r="A29" s="43">
        <v>372</v>
      </c>
      <c r="B29" s="163" t="s">
        <v>1576</v>
      </c>
      <c r="C29" s="43" t="s">
        <v>1577</v>
      </c>
      <c r="D29" s="43" t="s">
        <v>1578</v>
      </c>
      <c r="E29" s="43" t="s">
        <v>1579</v>
      </c>
      <c r="F29" s="43" t="s">
        <v>153</v>
      </c>
      <c r="G29" s="43" t="s">
        <v>1580</v>
      </c>
      <c r="H29" s="43" t="s">
        <v>423</v>
      </c>
      <c r="I29" s="161">
        <v>44873</v>
      </c>
      <c r="J29" s="43">
        <v>98</v>
      </c>
      <c r="K29" s="43">
        <v>2</v>
      </c>
      <c r="L29" s="161">
        <v>45603</v>
      </c>
      <c r="M29" s="43" t="s">
        <v>427</v>
      </c>
      <c r="N29" s="43" t="s">
        <v>1581</v>
      </c>
    </row>
    <row r="30" spans="1:14">
      <c r="A30" s="159">
        <v>244</v>
      </c>
      <c r="B30" s="162" t="s">
        <v>1576</v>
      </c>
      <c r="C30" s="159" t="s">
        <v>1577</v>
      </c>
      <c r="D30" s="159" t="s">
        <v>1582</v>
      </c>
      <c r="E30" s="159" t="s">
        <v>1583</v>
      </c>
      <c r="F30" s="159" t="s">
        <v>1584</v>
      </c>
      <c r="G30" s="159" t="s">
        <v>1585</v>
      </c>
      <c r="H30" s="159" t="s">
        <v>1586</v>
      </c>
      <c r="I30" s="160">
        <v>44678</v>
      </c>
      <c r="J30" s="159">
        <v>100</v>
      </c>
      <c r="K30" s="159">
        <v>2</v>
      </c>
      <c r="L30" s="160">
        <v>45408</v>
      </c>
      <c r="M30" s="159" t="s">
        <v>424</v>
      </c>
      <c r="N30" s="159" t="s">
        <v>1581</v>
      </c>
    </row>
    <row r="31" spans="1:14">
      <c r="A31" s="43">
        <v>307</v>
      </c>
      <c r="B31" s="163" t="s">
        <v>1587</v>
      </c>
      <c r="C31" s="43" t="s">
        <v>1588</v>
      </c>
      <c r="D31" s="43" t="s">
        <v>1589</v>
      </c>
      <c r="E31" s="43" t="s">
        <v>1590</v>
      </c>
      <c r="F31" s="43" t="s">
        <v>1584</v>
      </c>
      <c r="G31" s="43" t="s">
        <v>1591</v>
      </c>
      <c r="H31" s="43" t="s">
        <v>1592</v>
      </c>
      <c r="I31" s="161">
        <v>44827</v>
      </c>
      <c r="J31" s="43">
        <v>62</v>
      </c>
      <c r="K31" s="43">
        <v>2</v>
      </c>
      <c r="L31" s="161">
        <v>45557</v>
      </c>
      <c r="M31" s="43" t="s">
        <v>425</v>
      </c>
      <c r="N31" s="43" t="s">
        <v>1581</v>
      </c>
    </row>
    <row r="32" spans="1:14">
      <c r="A32" s="159">
        <v>221</v>
      </c>
      <c r="B32" s="162" t="s">
        <v>1587</v>
      </c>
      <c r="C32" s="159" t="s">
        <v>1588</v>
      </c>
      <c r="D32" s="159" t="s">
        <v>1593</v>
      </c>
      <c r="E32" s="159" t="s">
        <v>1594</v>
      </c>
      <c r="F32" s="159" t="s">
        <v>1584</v>
      </c>
      <c r="G32" s="159" t="s">
        <v>1595</v>
      </c>
      <c r="H32" s="159" t="s">
        <v>1596</v>
      </c>
      <c r="I32" s="160">
        <v>44827</v>
      </c>
      <c r="J32" s="159">
        <v>376</v>
      </c>
      <c r="K32" s="159">
        <v>2</v>
      </c>
      <c r="L32" s="160">
        <v>45557</v>
      </c>
      <c r="M32" s="159" t="s">
        <v>425</v>
      </c>
      <c r="N32" s="159" t="s">
        <v>1581</v>
      </c>
    </row>
    <row r="33" spans="1:14">
      <c r="A33" s="43">
        <v>144</v>
      </c>
      <c r="B33" s="163" t="s">
        <v>1587</v>
      </c>
      <c r="C33" s="43" t="s">
        <v>1588</v>
      </c>
      <c r="D33" s="43" t="s">
        <v>1597</v>
      </c>
      <c r="E33" s="43" t="s">
        <v>1598</v>
      </c>
      <c r="F33" s="43" t="s">
        <v>1599</v>
      </c>
      <c r="G33" s="43" t="s">
        <v>1600</v>
      </c>
      <c r="H33" s="43" t="s">
        <v>861</v>
      </c>
      <c r="I33" s="161">
        <v>44827</v>
      </c>
      <c r="J33" s="43">
        <v>500</v>
      </c>
      <c r="K33" s="43">
        <v>2</v>
      </c>
      <c r="L33" s="161">
        <v>45557</v>
      </c>
      <c r="M33" s="43" t="s">
        <v>1601</v>
      </c>
      <c r="N33" s="43" t="s">
        <v>1581</v>
      </c>
    </row>
    <row r="34" spans="1:14">
      <c r="A34" s="159">
        <v>258</v>
      </c>
      <c r="B34" s="162" t="s">
        <v>1602</v>
      </c>
      <c r="C34" s="159" t="s">
        <v>1603</v>
      </c>
      <c r="D34" s="159" t="s">
        <v>1604</v>
      </c>
      <c r="E34" s="159" t="s">
        <v>1605</v>
      </c>
      <c r="F34" s="159" t="s">
        <v>455</v>
      </c>
      <c r="G34" s="159" t="s">
        <v>1606</v>
      </c>
      <c r="H34" s="159" t="s">
        <v>1607</v>
      </c>
      <c r="I34" s="160">
        <v>44817</v>
      </c>
      <c r="J34" s="159">
        <v>160</v>
      </c>
      <c r="K34" s="159">
        <v>2</v>
      </c>
      <c r="L34" s="160">
        <v>45547</v>
      </c>
      <c r="M34" s="159" t="s">
        <v>425</v>
      </c>
      <c r="N34" s="159" t="s">
        <v>1608</v>
      </c>
    </row>
    <row r="35" spans="1:14">
      <c r="A35" s="43">
        <v>466</v>
      </c>
      <c r="B35" s="163" t="s">
        <v>1609</v>
      </c>
      <c r="C35" s="43" t="s">
        <v>1610</v>
      </c>
      <c r="D35" s="43" t="s">
        <v>1611</v>
      </c>
      <c r="E35" s="43" t="s">
        <v>1590</v>
      </c>
      <c r="F35" s="43" t="s">
        <v>153</v>
      </c>
      <c r="G35" s="43" t="s">
        <v>1612</v>
      </c>
      <c r="H35" s="43" t="s">
        <v>1613</v>
      </c>
      <c r="I35" s="161">
        <v>44846</v>
      </c>
      <c r="J35" s="43">
        <v>160</v>
      </c>
      <c r="K35" s="43">
        <v>2</v>
      </c>
      <c r="L35" s="161">
        <v>45576</v>
      </c>
      <c r="M35" s="43" t="s">
        <v>427</v>
      </c>
      <c r="N35" s="43" t="s">
        <v>1614</v>
      </c>
    </row>
    <row r="36" spans="1:14">
      <c r="A36" s="159">
        <v>331</v>
      </c>
      <c r="B36" s="162" t="s">
        <v>1615</v>
      </c>
      <c r="C36" s="159" t="s">
        <v>1616</v>
      </c>
      <c r="D36" s="159" t="s">
        <v>1617</v>
      </c>
      <c r="E36" s="159" t="s">
        <v>857</v>
      </c>
      <c r="F36" s="159" t="s">
        <v>1584</v>
      </c>
      <c r="G36" s="159" t="s">
        <v>1618</v>
      </c>
      <c r="H36" s="159" t="s">
        <v>1619</v>
      </c>
      <c r="I36" s="160">
        <v>44634</v>
      </c>
      <c r="J36" s="159">
        <v>132</v>
      </c>
      <c r="K36" s="159">
        <v>2</v>
      </c>
      <c r="L36" s="160">
        <v>45364</v>
      </c>
      <c r="M36" s="159" t="s">
        <v>425</v>
      </c>
      <c r="N36" s="159" t="s">
        <v>1620</v>
      </c>
    </row>
    <row r="37" spans="1:14">
      <c r="A37" s="43">
        <v>436</v>
      </c>
      <c r="B37" s="163" t="s">
        <v>1621</v>
      </c>
      <c r="C37" s="43" t="s">
        <v>1622</v>
      </c>
      <c r="D37" s="43" t="s">
        <v>1623</v>
      </c>
      <c r="E37" s="43" t="s">
        <v>857</v>
      </c>
      <c r="F37" s="43" t="s">
        <v>1584</v>
      </c>
      <c r="G37" s="43" t="s">
        <v>1624</v>
      </c>
      <c r="H37" s="43" t="s">
        <v>1625</v>
      </c>
      <c r="I37" s="161">
        <v>44599</v>
      </c>
      <c r="J37" s="43">
        <v>234</v>
      </c>
      <c r="K37" s="43">
        <v>2</v>
      </c>
      <c r="L37" s="161">
        <v>45329</v>
      </c>
      <c r="M37" s="43" t="s">
        <v>427</v>
      </c>
      <c r="N37" s="43" t="s">
        <v>426</v>
      </c>
    </row>
    <row r="38" spans="1:14">
      <c r="A38" s="159">
        <v>508</v>
      </c>
      <c r="B38" s="162" t="s">
        <v>1626</v>
      </c>
      <c r="C38" s="159" t="s">
        <v>1627</v>
      </c>
      <c r="D38" s="159" t="s">
        <v>1628</v>
      </c>
      <c r="E38" s="159" t="s">
        <v>1629</v>
      </c>
      <c r="F38" s="159" t="s">
        <v>154</v>
      </c>
      <c r="G38" s="159" t="s">
        <v>1630</v>
      </c>
      <c r="H38" s="159" t="s">
        <v>1631</v>
      </c>
      <c r="I38" s="160">
        <v>44897</v>
      </c>
      <c r="J38" s="159">
        <v>232</v>
      </c>
      <c r="K38" s="159">
        <v>2</v>
      </c>
      <c r="L38" s="160">
        <v>45627</v>
      </c>
      <c r="M38" s="159" t="s">
        <v>427</v>
      </c>
      <c r="N38" s="159" t="s">
        <v>1632</v>
      </c>
    </row>
    <row r="39" spans="1:14">
      <c r="A39" s="43">
        <v>321</v>
      </c>
      <c r="B39" s="163" t="s">
        <v>1633</v>
      </c>
      <c r="C39" s="43" t="s">
        <v>1634</v>
      </c>
      <c r="D39" s="43" t="s">
        <v>1635</v>
      </c>
      <c r="E39" s="43" t="s">
        <v>1636</v>
      </c>
      <c r="F39" s="43" t="s">
        <v>154</v>
      </c>
      <c r="G39" s="43" t="s">
        <v>430</v>
      </c>
      <c r="H39" s="43" t="s">
        <v>1637</v>
      </c>
      <c r="I39" s="161">
        <v>44909</v>
      </c>
      <c r="J39" s="43">
        <v>500</v>
      </c>
      <c r="K39" s="43">
        <v>2</v>
      </c>
      <c r="L39" s="161">
        <v>45639</v>
      </c>
      <c r="M39" s="43" t="s">
        <v>425</v>
      </c>
      <c r="N39" s="43" t="s">
        <v>1632</v>
      </c>
    </row>
    <row r="40" spans="1:14">
      <c r="A40" s="159">
        <v>496</v>
      </c>
      <c r="B40" s="162" t="s">
        <v>1638</v>
      </c>
      <c r="C40" s="159" t="s">
        <v>1639</v>
      </c>
      <c r="D40" s="159" t="s">
        <v>1640</v>
      </c>
      <c r="E40" s="159" t="s">
        <v>1641</v>
      </c>
      <c r="F40" s="159" t="s">
        <v>1642</v>
      </c>
      <c r="G40" s="159" t="s">
        <v>157</v>
      </c>
      <c r="H40" s="159" t="s">
        <v>1643</v>
      </c>
      <c r="I40" s="160">
        <v>44740</v>
      </c>
      <c r="J40" s="159">
        <v>495</v>
      </c>
      <c r="K40" s="159">
        <v>2</v>
      </c>
      <c r="L40" s="160">
        <v>45470</v>
      </c>
      <c r="M40" s="159" t="s">
        <v>425</v>
      </c>
      <c r="N40" s="159" t="s">
        <v>152</v>
      </c>
    </row>
    <row r="41" spans="1:14">
      <c r="A41" s="43">
        <v>318</v>
      </c>
      <c r="B41" s="163" t="s">
        <v>1644</v>
      </c>
      <c r="C41" s="43" t="s">
        <v>1645</v>
      </c>
      <c r="D41" s="43" t="s">
        <v>1646</v>
      </c>
      <c r="E41" s="43" t="s">
        <v>1583</v>
      </c>
      <c r="F41" s="43" t="s">
        <v>1584</v>
      </c>
      <c r="G41" s="43" t="s">
        <v>1647</v>
      </c>
      <c r="H41" s="43" t="s">
        <v>1648</v>
      </c>
      <c r="I41" s="161">
        <v>44827</v>
      </c>
      <c r="J41" s="43">
        <v>174</v>
      </c>
      <c r="K41" s="43">
        <v>2</v>
      </c>
      <c r="L41" s="161">
        <v>45557</v>
      </c>
      <c r="M41" s="43" t="s">
        <v>425</v>
      </c>
      <c r="N41" s="43" t="s">
        <v>1632</v>
      </c>
    </row>
    <row r="42" spans="1:14">
      <c r="A42" s="159">
        <v>482</v>
      </c>
      <c r="B42" s="162" t="s">
        <v>1126</v>
      </c>
      <c r="C42" s="159" t="s">
        <v>1649</v>
      </c>
      <c r="D42" s="159" t="s">
        <v>1650</v>
      </c>
      <c r="E42" s="159" t="s">
        <v>1651</v>
      </c>
      <c r="F42" s="159" t="s">
        <v>1584</v>
      </c>
      <c r="G42" s="159" t="s">
        <v>1652</v>
      </c>
      <c r="H42" s="159" t="s">
        <v>1653</v>
      </c>
      <c r="I42" s="160">
        <v>44634</v>
      </c>
      <c r="J42" s="159">
        <v>257</v>
      </c>
      <c r="K42" s="159">
        <v>2</v>
      </c>
      <c r="L42" s="160">
        <v>45364</v>
      </c>
      <c r="M42" s="159" t="s">
        <v>427</v>
      </c>
      <c r="N42" s="159" t="s">
        <v>422</v>
      </c>
    </row>
    <row r="43" spans="1:14">
      <c r="A43" s="43">
        <v>243</v>
      </c>
      <c r="B43" s="163" t="s">
        <v>1654</v>
      </c>
      <c r="C43" s="43" t="s">
        <v>1655</v>
      </c>
      <c r="D43" s="43" t="s">
        <v>1656</v>
      </c>
      <c r="E43" s="43" t="s">
        <v>1657</v>
      </c>
      <c r="F43" s="43" t="s">
        <v>456</v>
      </c>
      <c r="G43" s="43" t="s">
        <v>1658</v>
      </c>
      <c r="H43" s="43" t="s">
        <v>428</v>
      </c>
      <c r="I43" s="161">
        <v>44687</v>
      </c>
      <c r="J43" s="43">
        <v>93</v>
      </c>
      <c r="K43" s="43">
        <v>2</v>
      </c>
      <c r="L43" s="161">
        <v>45417</v>
      </c>
      <c r="M43" s="43" t="s">
        <v>424</v>
      </c>
      <c r="N43" s="43" t="s">
        <v>1632</v>
      </c>
    </row>
    <row r="49" spans="1:14" ht="34.5" thickBot="1">
      <c r="A49" s="39" t="s">
        <v>481</v>
      </c>
      <c r="B49" s="38" t="s">
        <v>482</v>
      </c>
      <c r="C49" s="38" t="s">
        <v>147</v>
      </c>
      <c r="D49" s="38" t="s">
        <v>453</v>
      </c>
      <c r="E49" s="38" t="s">
        <v>452</v>
      </c>
      <c r="F49" s="38" t="s">
        <v>853</v>
      </c>
      <c r="G49" s="38" t="s">
        <v>417</v>
      </c>
      <c r="H49" s="38" t="s">
        <v>483</v>
      </c>
      <c r="I49" s="38" t="s">
        <v>484</v>
      </c>
      <c r="J49" s="38" t="s">
        <v>884</v>
      </c>
      <c r="K49" s="38" t="s">
        <v>485</v>
      </c>
      <c r="L49" s="38" t="s">
        <v>486</v>
      </c>
      <c r="M49" s="38" t="s">
        <v>487</v>
      </c>
      <c r="N49" s="38" t="s">
        <v>488</v>
      </c>
    </row>
    <row r="50" spans="1:14">
      <c r="A50" s="164" t="s">
        <v>7</v>
      </c>
      <c r="B50" s="159" t="s">
        <v>880</v>
      </c>
      <c r="C50" s="159" t="s">
        <v>864</v>
      </c>
      <c r="D50" s="159" t="s">
        <v>885</v>
      </c>
      <c r="E50" s="159" t="s">
        <v>1659</v>
      </c>
      <c r="F50" s="159" t="s">
        <v>1530</v>
      </c>
      <c r="G50" s="159" t="s">
        <v>462</v>
      </c>
      <c r="H50" s="160">
        <v>44582</v>
      </c>
      <c r="I50" s="159" t="s">
        <v>854</v>
      </c>
      <c r="J50" s="159">
        <v>148211</v>
      </c>
      <c r="K50" s="159" t="s">
        <v>1660</v>
      </c>
      <c r="L50" s="159">
        <v>2</v>
      </c>
      <c r="M50" s="160">
        <v>45312</v>
      </c>
      <c r="N50" s="159" t="s">
        <v>244</v>
      </c>
    </row>
    <row r="51" spans="1:14">
      <c r="A51" s="40" t="s">
        <v>7</v>
      </c>
      <c r="B51" s="43" t="s">
        <v>1661</v>
      </c>
      <c r="C51" s="43" t="s">
        <v>151</v>
      </c>
      <c r="D51" s="43" t="s">
        <v>1662</v>
      </c>
      <c r="E51" s="43" t="s">
        <v>1663</v>
      </c>
      <c r="F51" s="43" t="s">
        <v>1530</v>
      </c>
      <c r="G51" s="43" t="s">
        <v>462</v>
      </c>
      <c r="H51" s="161">
        <v>44838</v>
      </c>
      <c r="I51" s="43" t="s">
        <v>469</v>
      </c>
      <c r="J51" s="43">
        <v>50556</v>
      </c>
      <c r="K51" s="43" t="s">
        <v>1664</v>
      </c>
      <c r="L51" s="43">
        <v>2</v>
      </c>
      <c r="M51" s="161">
        <v>45568</v>
      </c>
      <c r="N51" s="43" t="s">
        <v>244</v>
      </c>
    </row>
    <row r="52" spans="1:14">
      <c r="A52" s="164" t="s">
        <v>1100</v>
      </c>
      <c r="B52" s="159" t="s">
        <v>1665</v>
      </c>
      <c r="C52" s="159" t="s">
        <v>151</v>
      </c>
      <c r="D52" s="159" t="s">
        <v>1662</v>
      </c>
      <c r="E52" s="159" t="s">
        <v>1666</v>
      </c>
      <c r="F52" s="159" t="s">
        <v>1667</v>
      </c>
      <c r="G52" s="159" t="s">
        <v>462</v>
      </c>
      <c r="H52" s="160">
        <v>44830</v>
      </c>
      <c r="I52" s="159" t="s">
        <v>1668</v>
      </c>
      <c r="J52" s="159">
        <v>104782</v>
      </c>
      <c r="K52" s="159" t="s">
        <v>1669</v>
      </c>
      <c r="L52" s="159">
        <v>2</v>
      </c>
      <c r="M52" s="160">
        <v>45560</v>
      </c>
      <c r="N52" s="159" t="s">
        <v>470</v>
      </c>
    </row>
    <row r="53" spans="1:14">
      <c r="A53" s="40" t="s">
        <v>1101</v>
      </c>
      <c r="B53" s="43" t="s">
        <v>1670</v>
      </c>
      <c r="C53" s="43" t="s">
        <v>158</v>
      </c>
      <c r="D53" s="43" t="s">
        <v>1671</v>
      </c>
      <c r="E53" s="43" t="s">
        <v>1672</v>
      </c>
      <c r="F53" s="43" t="s">
        <v>1673</v>
      </c>
      <c r="G53" s="43" t="s">
        <v>462</v>
      </c>
      <c r="H53" s="161">
        <v>44811</v>
      </c>
      <c r="I53" s="43" t="s">
        <v>1674</v>
      </c>
      <c r="J53" s="43">
        <v>68791</v>
      </c>
      <c r="K53" s="43" t="s">
        <v>1675</v>
      </c>
      <c r="L53" s="43">
        <v>2</v>
      </c>
      <c r="M53" s="161">
        <v>45541</v>
      </c>
      <c r="N53" s="43" t="s">
        <v>244</v>
      </c>
    </row>
    <row r="54" spans="1:14">
      <c r="A54" s="164" t="s">
        <v>1102</v>
      </c>
      <c r="B54" s="159" t="s">
        <v>1676</v>
      </c>
      <c r="C54" s="159" t="s">
        <v>461</v>
      </c>
      <c r="D54" s="159" t="s">
        <v>1677</v>
      </c>
      <c r="E54" s="159" t="s">
        <v>1676</v>
      </c>
      <c r="F54" s="159" t="s">
        <v>1678</v>
      </c>
      <c r="G54" s="159" t="s">
        <v>462</v>
      </c>
      <c r="H54" s="160">
        <v>44782</v>
      </c>
      <c r="I54" s="159" t="s">
        <v>1679</v>
      </c>
      <c r="J54" s="159">
        <v>26000</v>
      </c>
      <c r="K54" s="159" t="s">
        <v>1680</v>
      </c>
      <c r="L54" s="159">
        <v>2</v>
      </c>
      <c r="M54" s="160">
        <v>45512</v>
      </c>
      <c r="N54" s="159" t="s">
        <v>470</v>
      </c>
    </row>
    <row r="55" spans="1:14">
      <c r="A55" s="40" t="s">
        <v>24</v>
      </c>
      <c r="B55" s="43" t="s">
        <v>1665</v>
      </c>
      <c r="C55" s="43" t="s">
        <v>151</v>
      </c>
      <c r="D55" s="43" t="s">
        <v>1662</v>
      </c>
      <c r="E55" s="43" t="s">
        <v>1666</v>
      </c>
      <c r="F55" s="43" t="s">
        <v>1681</v>
      </c>
      <c r="G55" s="43" t="s">
        <v>462</v>
      </c>
      <c r="H55" s="161">
        <v>44838</v>
      </c>
      <c r="I55" s="43" t="s">
        <v>1682</v>
      </c>
      <c r="J55" s="43">
        <v>6260</v>
      </c>
      <c r="K55" s="43" t="s">
        <v>1683</v>
      </c>
      <c r="L55" s="43">
        <v>2</v>
      </c>
      <c r="M55" s="161">
        <v>45568</v>
      </c>
      <c r="N55" s="43" t="s">
        <v>470</v>
      </c>
    </row>
    <row r="56" spans="1:14">
      <c r="A56" s="164" t="s">
        <v>1103</v>
      </c>
      <c r="B56" s="159" t="s">
        <v>464</v>
      </c>
      <c r="C56" s="159" t="s">
        <v>461</v>
      </c>
      <c r="D56" s="159" t="s">
        <v>1684</v>
      </c>
      <c r="E56" s="159" t="s">
        <v>1685</v>
      </c>
      <c r="F56" s="159" t="s">
        <v>1686</v>
      </c>
      <c r="G56" s="159" t="s">
        <v>462</v>
      </c>
      <c r="H56" s="160">
        <v>44841</v>
      </c>
      <c r="I56" s="159" t="s">
        <v>1687</v>
      </c>
      <c r="J56" s="159">
        <v>50747</v>
      </c>
      <c r="K56" s="159" t="s">
        <v>1688</v>
      </c>
      <c r="L56" s="159">
        <v>2</v>
      </c>
      <c r="M56" s="160">
        <v>45571</v>
      </c>
      <c r="N56" s="159" t="s">
        <v>244</v>
      </c>
    </row>
    <row r="57" spans="1:14">
      <c r="A57" s="40" t="s">
        <v>1104</v>
      </c>
      <c r="B57" s="43" t="s">
        <v>1689</v>
      </c>
      <c r="C57" s="43" t="s">
        <v>245</v>
      </c>
      <c r="D57" s="43" t="s">
        <v>471</v>
      </c>
      <c r="E57" s="43" t="s">
        <v>1690</v>
      </c>
      <c r="F57" s="43" t="s">
        <v>1691</v>
      </c>
      <c r="G57" s="43" t="s">
        <v>462</v>
      </c>
      <c r="H57" s="161">
        <v>44858</v>
      </c>
      <c r="I57" s="43" t="s">
        <v>1692</v>
      </c>
      <c r="J57" s="43">
        <v>262981</v>
      </c>
      <c r="K57" s="43" t="s">
        <v>1693</v>
      </c>
      <c r="L57" s="43">
        <v>2</v>
      </c>
      <c r="M57" s="161">
        <v>45588</v>
      </c>
      <c r="N57" s="43" t="s">
        <v>244</v>
      </c>
    </row>
    <row r="63" spans="1:14" ht="34.5" thickBot="1">
      <c r="A63" s="38" t="s">
        <v>145</v>
      </c>
      <c r="B63" s="38" t="s">
        <v>414</v>
      </c>
      <c r="C63" s="38" t="s">
        <v>1694</v>
      </c>
      <c r="D63" s="38" t="s">
        <v>452</v>
      </c>
      <c r="E63" s="38" t="s">
        <v>453</v>
      </c>
      <c r="F63" s="38" t="s">
        <v>147</v>
      </c>
      <c r="G63" s="38" t="s">
        <v>146</v>
      </c>
      <c r="H63" s="38" t="s">
        <v>415</v>
      </c>
      <c r="I63" s="165" t="s">
        <v>148</v>
      </c>
      <c r="J63" s="38" t="s">
        <v>149</v>
      </c>
      <c r="K63" s="38" t="s">
        <v>416</v>
      </c>
      <c r="L63" s="165" t="s">
        <v>150</v>
      </c>
      <c r="M63" s="38" t="s">
        <v>417</v>
      </c>
      <c r="N63" s="38" t="s">
        <v>1695</v>
      </c>
    </row>
    <row r="64" spans="1:14">
      <c r="A64" s="159">
        <v>761</v>
      </c>
      <c r="B64" s="159" t="s">
        <v>1105</v>
      </c>
      <c r="C64" s="159" t="s">
        <v>1696</v>
      </c>
      <c r="D64" s="159" t="s">
        <v>1697</v>
      </c>
      <c r="E64" s="159" t="s">
        <v>459</v>
      </c>
      <c r="F64" s="159" t="s">
        <v>151</v>
      </c>
      <c r="G64" s="159" t="s">
        <v>1698</v>
      </c>
      <c r="H64" s="159" t="s">
        <v>1699</v>
      </c>
      <c r="I64" s="160">
        <v>44860</v>
      </c>
      <c r="J64" s="159">
        <v>500</v>
      </c>
      <c r="K64" s="159">
        <v>3</v>
      </c>
      <c r="L64" s="160">
        <v>45955</v>
      </c>
      <c r="M64" s="159" t="s">
        <v>420</v>
      </c>
      <c r="N64" s="159" t="s">
        <v>421</v>
      </c>
    </row>
    <row r="65" spans="1:14">
      <c r="A65" s="43">
        <v>686</v>
      </c>
      <c r="B65" s="43" t="s">
        <v>431</v>
      </c>
      <c r="C65" s="43" t="s">
        <v>1700</v>
      </c>
      <c r="D65" s="43" t="s">
        <v>1701</v>
      </c>
      <c r="E65" s="43" t="s">
        <v>1702</v>
      </c>
      <c r="F65" s="43" t="s">
        <v>1703</v>
      </c>
      <c r="G65" s="43" t="s">
        <v>1704</v>
      </c>
      <c r="H65" s="43" t="s">
        <v>1705</v>
      </c>
      <c r="I65" s="161">
        <v>44880</v>
      </c>
      <c r="J65" s="43">
        <v>54</v>
      </c>
      <c r="K65" s="43">
        <v>3</v>
      </c>
      <c r="L65" s="161">
        <v>45975</v>
      </c>
      <c r="M65" s="43" t="s">
        <v>420</v>
      </c>
      <c r="N65" s="43" t="s">
        <v>1706</v>
      </c>
    </row>
    <row r="66" spans="1:14">
      <c r="A66" s="159">
        <v>687</v>
      </c>
      <c r="B66" s="159" t="s">
        <v>431</v>
      </c>
      <c r="C66" s="159" t="s">
        <v>1700</v>
      </c>
      <c r="D66" s="159" t="s">
        <v>1707</v>
      </c>
      <c r="E66" s="159" t="s">
        <v>1708</v>
      </c>
      <c r="F66" s="159" t="s">
        <v>1709</v>
      </c>
      <c r="G66" s="159" t="s">
        <v>1710</v>
      </c>
      <c r="H66" s="159" t="s">
        <v>1711</v>
      </c>
      <c r="I66" s="160">
        <v>44901</v>
      </c>
      <c r="J66" s="159">
        <v>244</v>
      </c>
      <c r="K66" s="159">
        <v>3</v>
      </c>
      <c r="L66" s="160">
        <v>45996</v>
      </c>
      <c r="M66" s="159" t="s">
        <v>420</v>
      </c>
      <c r="N66" s="159" t="s">
        <v>1712</v>
      </c>
    </row>
    <row r="67" spans="1:14">
      <c r="A67" s="43">
        <v>688</v>
      </c>
      <c r="B67" s="43" t="s">
        <v>431</v>
      </c>
      <c r="C67" s="43" t="s">
        <v>1700</v>
      </c>
      <c r="D67" s="43" t="s">
        <v>1713</v>
      </c>
      <c r="E67" s="43" t="s">
        <v>1714</v>
      </c>
      <c r="F67" s="43" t="s">
        <v>158</v>
      </c>
      <c r="G67" s="43" t="s">
        <v>1715</v>
      </c>
      <c r="H67" s="43" t="s">
        <v>1716</v>
      </c>
      <c r="I67" s="161">
        <v>44880</v>
      </c>
      <c r="J67" s="43">
        <v>494</v>
      </c>
      <c r="K67" s="43">
        <v>3</v>
      </c>
      <c r="L67" s="161">
        <v>45975</v>
      </c>
      <c r="M67" s="43" t="s">
        <v>420</v>
      </c>
      <c r="N67" s="43" t="s">
        <v>1706</v>
      </c>
    </row>
    <row r="68" spans="1:14">
      <c r="A68" s="159">
        <v>708</v>
      </c>
      <c r="B68" s="159" t="s">
        <v>1106</v>
      </c>
      <c r="C68" s="159" t="s">
        <v>1717</v>
      </c>
      <c r="D68" s="159" t="s">
        <v>1718</v>
      </c>
      <c r="E68" s="159" t="s">
        <v>1636</v>
      </c>
      <c r="F68" s="159" t="s">
        <v>455</v>
      </c>
      <c r="G68" s="159" t="s">
        <v>1719</v>
      </c>
      <c r="H68" s="159" t="s">
        <v>883</v>
      </c>
      <c r="I68" s="160">
        <v>44700</v>
      </c>
      <c r="J68" s="159">
        <v>500</v>
      </c>
      <c r="K68" s="159">
        <v>3</v>
      </c>
      <c r="L68" s="160">
        <v>45795</v>
      </c>
      <c r="M68" s="159" t="s">
        <v>420</v>
      </c>
      <c r="N68" s="159" t="s">
        <v>1720</v>
      </c>
    </row>
    <row r="69" spans="1:14">
      <c r="A69" s="43">
        <v>693</v>
      </c>
      <c r="B69" s="43" t="s">
        <v>1107</v>
      </c>
      <c r="C69" s="43" t="s">
        <v>1721</v>
      </c>
      <c r="D69" s="43" t="s">
        <v>1722</v>
      </c>
      <c r="E69" s="43" t="s">
        <v>457</v>
      </c>
      <c r="F69" s="43" t="s">
        <v>154</v>
      </c>
      <c r="G69" s="43" t="s">
        <v>1723</v>
      </c>
      <c r="H69" s="43" t="s">
        <v>1724</v>
      </c>
      <c r="I69" s="161">
        <v>44606</v>
      </c>
      <c r="J69" s="43">
        <v>494</v>
      </c>
      <c r="K69" s="43">
        <v>3</v>
      </c>
      <c r="L69" s="161">
        <v>45701</v>
      </c>
      <c r="M69" s="43" t="s">
        <v>420</v>
      </c>
      <c r="N69" s="43" t="s">
        <v>422</v>
      </c>
    </row>
    <row r="70" spans="1:14">
      <c r="A70" s="159">
        <v>755</v>
      </c>
      <c r="B70" s="159" t="s">
        <v>1108</v>
      </c>
      <c r="C70" s="159" t="s">
        <v>1725</v>
      </c>
      <c r="D70" s="159" t="s">
        <v>1726</v>
      </c>
      <c r="E70" s="159" t="s">
        <v>1727</v>
      </c>
      <c r="F70" s="159" t="s">
        <v>158</v>
      </c>
      <c r="G70" s="159" t="s">
        <v>1728</v>
      </c>
      <c r="H70" s="159" t="s">
        <v>1729</v>
      </c>
      <c r="I70" s="160">
        <v>44917</v>
      </c>
      <c r="J70" s="159">
        <v>331</v>
      </c>
      <c r="K70" s="159">
        <v>3</v>
      </c>
      <c r="L70" s="160">
        <v>46012</v>
      </c>
      <c r="M70" s="159" t="s">
        <v>420</v>
      </c>
      <c r="N70" s="159" t="s">
        <v>421</v>
      </c>
    </row>
    <row r="71" spans="1:14">
      <c r="A71" s="43">
        <v>714</v>
      </c>
      <c r="B71" s="43" t="s">
        <v>859</v>
      </c>
      <c r="C71" s="43"/>
      <c r="D71" s="43" t="s">
        <v>1730</v>
      </c>
      <c r="E71" s="43" t="s">
        <v>1731</v>
      </c>
      <c r="F71" s="43" t="s">
        <v>454</v>
      </c>
      <c r="G71" s="43" t="s">
        <v>1732</v>
      </c>
      <c r="H71" s="43" t="s">
        <v>1733</v>
      </c>
      <c r="I71" s="161">
        <v>44566</v>
      </c>
      <c r="J71" s="43">
        <v>496</v>
      </c>
      <c r="K71" s="43">
        <v>3</v>
      </c>
      <c r="L71" s="161">
        <v>45662</v>
      </c>
      <c r="M71" s="43" t="s">
        <v>420</v>
      </c>
      <c r="N71" s="43" t="s">
        <v>421</v>
      </c>
    </row>
    <row r="72" spans="1:14">
      <c r="A72" s="159">
        <v>710</v>
      </c>
      <c r="B72" s="159" t="s">
        <v>859</v>
      </c>
      <c r="C72" s="159"/>
      <c r="D72" s="159" t="s">
        <v>1734</v>
      </c>
      <c r="E72" s="159" t="s">
        <v>1735</v>
      </c>
      <c r="F72" s="159" t="s">
        <v>454</v>
      </c>
      <c r="G72" s="159" t="s">
        <v>1736</v>
      </c>
      <c r="H72" s="159" t="s">
        <v>1737</v>
      </c>
      <c r="I72" s="160">
        <v>44566</v>
      </c>
      <c r="J72" s="159">
        <v>500</v>
      </c>
      <c r="K72" s="159">
        <v>3</v>
      </c>
      <c r="L72" s="160">
        <v>45662</v>
      </c>
      <c r="M72" s="159" t="s">
        <v>420</v>
      </c>
      <c r="N72" s="159" t="s">
        <v>421</v>
      </c>
    </row>
    <row r="73" spans="1:14">
      <c r="A73" s="43">
        <v>717</v>
      </c>
      <c r="B73" s="43" t="s">
        <v>1738</v>
      </c>
      <c r="C73" s="43"/>
      <c r="D73" s="43" t="s">
        <v>1739</v>
      </c>
      <c r="E73" s="43" t="s">
        <v>1740</v>
      </c>
      <c r="F73" s="43" t="s">
        <v>458</v>
      </c>
      <c r="G73" s="43" t="s">
        <v>1741</v>
      </c>
      <c r="H73" s="43" t="s">
        <v>1742</v>
      </c>
      <c r="I73" s="161">
        <v>44651</v>
      </c>
      <c r="J73" s="43">
        <v>464</v>
      </c>
      <c r="K73" s="43">
        <v>3</v>
      </c>
      <c r="L73" s="161">
        <v>45745</v>
      </c>
      <c r="M73" s="43" t="s">
        <v>420</v>
      </c>
      <c r="N73" s="43" t="s">
        <v>422</v>
      </c>
    </row>
    <row r="74" spans="1:14">
      <c r="A74" s="159">
        <v>719</v>
      </c>
      <c r="B74" s="159" t="s">
        <v>1738</v>
      </c>
      <c r="C74" s="159"/>
      <c r="D74" s="159" t="s">
        <v>1739</v>
      </c>
      <c r="E74" s="159" t="s">
        <v>1740</v>
      </c>
      <c r="F74" s="159" t="s">
        <v>458</v>
      </c>
      <c r="G74" s="159" t="s">
        <v>1743</v>
      </c>
      <c r="H74" s="159" t="s">
        <v>1744</v>
      </c>
      <c r="I74" s="160">
        <v>44651</v>
      </c>
      <c r="J74" s="159">
        <v>497</v>
      </c>
      <c r="K74" s="159">
        <v>3</v>
      </c>
      <c r="L74" s="160">
        <v>45745</v>
      </c>
      <c r="M74" s="159" t="s">
        <v>420</v>
      </c>
      <c r="N74" s="159" t="s">
        <v>422</v>
      </c>
    </row>
    <row r="75" spans="1:14">
      <c r="A75" s="43">
        <v>718</v>
      </c>
      <c r="B75" s="43" t="s">
        <v>1738</v>
      </c>
      <c r="C75" s="43"/>
      <c r="D75" s="43" t="s">
        <v>1739</v>
      </c>
      <c r="E75" s="43" t="s">
        <v>1740</v>
      </c>
      <c r="F75" s="43" t="s">
        <v>458</v>
      </c>
      <c r="G75" s="43" t="s">
        <v>1745</v>
      </c>
      <c r="H75" s="43" t="s">
        <v>1746</v>
      </c>
      <c r="I75" s="161">
        <v>44651</v>
      </c>
      <c r="J75" s="43">
        <v>498</v>
      </c>
      <c r="K75" s="43">
        <v>3</v>
      </c>
      <c r="L75" s="161">
        <v>45745</v>
      </c>
      <c r="M75" s="43" t="s">
        <v>420</v>
      </c>
      <c r="N75" s="43" t="s">
        <v>422</v>
      </c>
    </row>
    <row r="76" spans="1:14">
      <c r="A76" s="159">
        <v>721</v>
      </c>
      <c r="B76" s="159" t="s">
        <v>1738</v>
      </c>
      <c r="C76" s="159"/>
      <c r="D76" s="159" t="s">
        <v>1739</v>
      </c>
      <c r="E76" s="159" t="s">
        <v>1740</v>
      </c>
      <c r="F76" s="159" t="s">
        <v>458</v>
      </c>
      <c r="G76" s="159" t="s">
        <v>1747</v>
      </c>
      <c r="H76" s="159" t="s">
        <v>1748</v>
      </c>
      <c r="I76" s="160">
        <v>44651</v>
      </c>
      <c r="J76" s="159">
        <v>496</v>
      </c>
      <c r="K76" s="159">
        <v>3</v>
      </c>
      <c r="L76" s="160">
        <v>45745</v>
      </c>
      <c r="M76" s="159" t="s">
        <v>420</v>
      </c>
      <c r="N76" s="159" t="s">
        <v>422</v>
      </c>
    </row>
    <row r="77" spans="1:14">
      <c r="A77" s="43">
        <v>720</v>
      </c>
      <c r="B77" s="43" t="s">
        <v>1738</v>
      </c>
      <c r="C77" s="43"/>
      <c r="D77" s="43" t="s">
        <v>1749</v>
      </c>
      <c r="E77" s="43" t="s">
        <v>1750</v>
      </c>
      <c r="F77" s="43" t="s">
        <v>458</v>
      </c>
      <c r="G77" s="43" t="s">
        <v>1749</v>
      </c>
      <c r="H77" s="43" t="s">
        <v>1751</v>
      </c>
      <c r="I77" s="161">
        <v>44651</v>
      </c>
      <c r="J77" s="43">
        <v>498</v>
      </c>
      <c r="K77" s="43">
        <v>3</v>
      </c>
      <c r="L77" s="161">
        <v>45745</v>
      </c>
      <c r="M77" s="43" t="s">
        <v>420</v>
      </c>
      <c r="N77" s="43" t="s">
        <v>422</v>
      </c>
    </row>
    <row r="78" spans="1:14">
      <c r="A78" s="159">
        <v>730</v>
      </c>
      <c r="B78" s="159" t="s">
        <v>1110</v>
      </c>
      <c r="C78" s="159" t="s">
        <v>1752</v>
      </c>
      <c r="D78" s="159" t="s">
        <v>1753</v>
      </c>
      <c r="E78" s="159" t="s">
        <v>1754</v>
      </c>
      <c r="F78" s="159" t="s">
        <v>455</v>
      </c>
      <c r="G78" s="159" t="s">
        <v>1755</v>
      </c>
      <c r="H78" s="159" t="s">
        <v>1756</v>
      </c>
      <c r="I78" s="160">
        <v>44826</v>
      </c>
      <c r="J78" s="159">
        <v>272</v>
      </c>
      <c r="K78" s="159">
        <v>3</v>
      </c>
      <c r="L78" s="160">
        <v>45921</v>
      </c>
      <c r="M78" s="159" t="s">
        <v>420</v>
      </c>
      <c r="N78" s="159" t="s">
        <v>1632</v>
      </c>
    </row>
    <row r="79" spans="1:14">
      <c r="A79" s="43">
        <v>716</v>
      </c>
      <c r="B79" s="43" t="s">
        <v>1109</v>
      </c>
      <c r="C79" s="43"/>
      <c r="D79" s="43" t="s">
        <v>1757</v>
      </c>
      <c r="E79" s="43" t="s">
        <v>1758</v>
      </c>
      <c r="F79" s="43" t="s">
        <v>154</v>
      </c>
      <c r="G79" s="43" t="s">
        <v>1759</v>
      </c>
      <c r="H79" s="43" t="s">
        <v>1760</v>
      </c>
      <c r="I79" s="161">
        <v>44676</v>
      </c>
      <c r="J79" s="43">
        <v>486</v>
      </c>
      <c r="K79" s="43">
        <v>3</v>
      </c>
      <c r="L79" s="161">
        <v>45771</v>
      </c>
      <c r="M79" s="43" t="s">
        <v>420</v>
      </c>
      <c r="N79" s="43" t="s">
        <v>1761</v>
      </c>
    </row>
    <row r="80" spans="1:14">
      <c r="A80" s="159">
        <v>584</v>
      </c>
      <c r="B80" s="159" t="s">
        <v>1111</v>
      </c>
      <c r="C80" s="159" t="s">
        <v>1762</v>
      </c>
      <c r="D80" s="159" t="s">
        <v>1763</v>
      </c>
      <c r="E80" s="159" t="s">
        <v>1754</v>
      </c>
      <c r="F80" s="159" t="s">
        <v>154</v>
      </c>
      <c r="G80" s="159" t="s">
        <v>1764</v>
      </c>
      <c r="H80" s="159" t="s">
        <v>1765</v>
      </c>
      <c r="I80" s="160">
        <v>44858</v>
      </c>
      <c r="J80" s="159">
        <v>493</v>
      </c>
      <c r="K80" s="159">
        <v>3</v>
      </c>
      <c r="L80" s="160">
        <v>45953</v>
      </c>
      <c r="M80" s="159" t="s">
        <v>420</v>
      </c>
      <c r="N80" s="159" t="s">
        <v>1766</v>
      </c>
    </row>
    <row r="81" spans="1:14">
      <c r="A81" s="43">
        <v>740</v>
      </c>
      <c r="B81" s="43" t="s">
        <v>1112</v>
      </c>
      <c r="C81" s="43" t="s">
        <v>1767</v>
      </c>
      <c r="D81" s="43" t="s">
        <v>1768</v>
      </c>
      <c r="E81" s="43" t="s">
        <v>1769</v>
      </c>
      <c r="F81" s="43" t="s">
        <v>151</v>
      </c>
      <c r="G81" s="43" t="s">
        <v>1666</v>
      </c>
      <c r="H81" s="43" t="s">
        <v>1770</v>
      </c>
      <c r="I81" s="161">
        <v>44901</v>
      </c>
      <c r="J81" s="43">
        <v>98</v>
      </c>
      <c r="K81" s="43">
        <v>3</v>
      </c>
      <c r="L81" s="161">
        <v>45996</v>
      </c>
      <c r="M81" s="43" t="s">
        <v>420</v>
      </c>
      <c r="N81" s="43" t="s">
        <v>1771</v>
      </c>
    </row>
    <row r="82" spans="1:14">
      <c r="A82" s="159">
        <v>737</v>
      </c>
      <c r="B82" s="159" t="s">
        <v>1113</v>
      </c>
      <c r="C82" s="159" t="s">
        <v>1772</v>
      </c>
      <c r="D82" s="159" t="s">
        <v>1773</v>
      </c>
      <c r="E82" s="159" t="s">
        <v>1774</v>
      </c>
      <c r="F82" s="159" t="s">
        <v>1775</v>
      </c>
      <c r="G82" s="159" t="s">
        <v>1776</v>
      </c>
      <c r="H82" s="159" t="s">
        <v>473</v>
      </c>
      <c r="I82" s="160">
        <v>44687</v>
      </c>
      <c r="J82" s="159">
        <v>418</v>
      </c>
      <c r="K82" s="159">
        <v>3</v>
      </c>
      <c r="L82" s="160">
        <v>45782</v>
      </c>
      <c r="M82" s="159" t="s">
        <v>420</v>
      </c>
      <c r="N82" s="159" t="s">
        <v>421</v>
      </c>
    </row>
    <row r="83" spans="1:14">
      <c r="A83" s="43">
        <v>754</v>
      </c>
      <c r="B83" s="43" t="s">
        <v>1113</v>
      </c>
      <c r="C83" s="43" t="s">
        <v>1772</v>
      </c>
      <c r="D83" s="43" t="s">
        <v>1777</v>
      </c>
      <c r="E83" s="43" t="s">
        <v>1778</v>
      </c>
      <c r="F83" s="43" t="s">
        <v>1775</v>
      </c>
      <c r="G83" s="43" t="s">
        <v>1779</v>
      </c>
      <c r="H83" s="43" t="s">
        <v>1780</v>
      </c>
      <c r="I83" s="161">
        <v>44670</v>
      </c>
      <c r="J83" s="43">
        <v>483</v>
      </c>
      <c r="K83" s="43">
        <v>3</v>
      </c>
      <c r="L83" s="161">
        <v>45765</v>
      </c>
      <c r="M83" s="43" t="s">
        <v>420</v>
      </c>
      <c r="N83" s="43" t="s">
        <v>421</v>
      </c>
    </row>
    <row r="84" spans="1:14">
      <c r="A84" s="159">
        <v>735</v>
      </c>
      <c r="B84" s="159" t="s">
        <v>1113</v>
      </c>
      <c r="C84" s="159" t="s">
        <v>1772</v>
      </c>
      <c r="D84" s="159" t="s">
        <v>1781</v>
      </c>
      <c r="E84" s="159" t="s">
        <v>1782</v>
      </c>
      <c r="F84" s="159" t="s">
        <v>454</v>
      </c>
      <c r="G84" s="159" t="s">
        <v>1783</v>
      </c>
      <c r="H84" s="159" t="s">
        <v>1784</v>
      </c>
      <c r="I84" s="160">
        <v>44671</v>
      </c>
      <c r="J84" s="159">
        <v>500</v>
      </c>
      <c r="K84" s="159">
        <v>3</v>
      </c>
      <c r="L84" s="160">
        <v>45766</v>
      </c>
      <c r="M84" s="159" t="s">
        <v>420</v>
      </c>
      <c r="N84" s="159" t="s">
        <v>421</v>
      </c>
    </row>
    <row r="85" spans="1:14">
      <c r="A85" s="43">
        <v>707</v>
      </c>
      <c r="B85" s="43" t="s">
        <v>429</v>
      </c>
      <c r="C85" s="43" t="s">
        <v>1785</v>
      </c>
      <c r="D85" s="43" t="s">
        <v>1786</v>
      </c>
      <c r="E85" s="43" t="s">
        <v>1754</v>
      </c>
      <c r="F85" s="43" t="s">
        <v>154</v>
      </c>
      <c r="G85" s="43" t="s">
        <v>1787</v>
      </c>
      <c r="H85" s="43" t="s">
        <v>1788</v>
      </c>
      <c r="I85" s="161">
        <v>44925</v>
      </c>
      <c r="J85" s="43">
        <v>484</v>
      </c>
      <c r="K85" s="43">
        <v>3</v>
      </c>
      <c r="L85" s="161">
        <v>46020</v>
      </c>
      <c r="M85" s="43" t="s">
        <v>420</v>
      </c>
      <c r="N85" s="43" t="s">
        <v>1632</v>
      </c>
    </row>
    <row r="86" spans="1:14">
      <c r="A86" s="159">
        <v>681</v>
      </c>
      <c r="B86" s="159" t="s">
        <v>1115</v>
      </c>
      <c r="C86" s="159" t="s">
        <v>1789</v>
      </c>
      <c r="D86" s="159" t="s">
        <v>874</v>
      </c>
      <c r="E86" s="159" t="s">
        <v>1790</v>
      </c>
      <c r="F86" s="159" t="s">
        <v>1791</v>
      </c>
      <c r="G86" s="159" t="s">
        <v>1792</v>
      </c>
      <c r="H86" s="159" t="s">
        <v>1793</v>
      </c>
      <c r="I86" s="160">
        <v>44687</v>
      </c>
      <c r="J86" s="159">
        <v>254</v>
      </c>
      <c r="K86" s="159">
        <v>3</v>
      </c>
      <c r="L86" s="160">
        <v>45782</v>
      </c>
      <c r="M86" s="159" t="s">
        <v>420</v>
      </c>
      <c r="N86" s="159" t="s">
        <v>1794</v>
      </c>
    </row>
    <row r="87" spans="1:14">
      <c r="A87" s="43">
        <v>676</v>
      </c>
      <c r="B87" s="43" t="s">
        <v>1115</v>
      </c>
      <c r="C87" s="43" t="s">
        <v>1789</v>
      </c>
      <c r="D87" s="43" t="s">
        <v>874</v>
      </c>
      <c r="E87" s="43" t="s">
        <v>1795</v>
      </c>
      <c r="F87" s="43" t="s">
        <v>156</v>
      </c>
      <c r="G87" s="43" t="s">
        <v>1796</v>
      </c>
      <c r="H87" s="43" t="s">
        <v>1797</v>
      </c>
      <c r="I87" s="161">
        <v>44837</v>
      </c>
      <c r="J87" s="43">
        <v>9</v>
      </c>
      <c r="K87" s="43">
        <v>3</v>
      </c>
      <c r="L87" s="161">
        <v>45932</v>
      </c>
      <c r="M87" s="43" t="s">
        <v>420</v>
      </c>
      <c r="N87" s="43" t="s">
        <v>1794</v>
      </c>
    </row>
    <row r="88" spans="1:14">
      <c r="A88" s="159">
        <v>760</v>
      </c>
      <c r="B88" s="159" t="s">
        <v>1114</v>
      </c>
      <c r="C88" s="159" t="s">
        <v>1798</v>
      </c>
      <c r="D88" s="159" t="s">
        <v>1799</v>
      </c>
      <c r="E88" s="159" t="s">
        <v>1800</v>
      </c>
      <c r="F88" s="159" t="s">
        <v>1775</v>
      </c>
      <c r="G88" s="159" t="s">
        <v>1801</v>
      </c>
      <c r="H88" s="159" t="s">
        <v>1802</v>
      </c>
      <c r="I88" s="160">
        <v>44685</v>
      </c>
      <c r="J88" s="159">
        <v>489</v>
      </c>
      <c r="K88" s="159">
        <v>3</v>
      </c>
      <c r="L88" s="160">
        <v>45780</v>
      </c>
      <c r="M88" s="159" t="s">
        <v>420</v>
      </c>
      <c r="N88" s="159" t="s">
        <v>421</v>
      </c>
    </row>
    <row r="89" spans="1:14">
      <c r="A89" s="43">
        <v>778</v>
      </c>
      <c r="B89" s="43" t="s">
        <v>1114</v>
      </c>
      <c r="C89" s="43" t="s">
        <v>1798</v>
      </c>
      <c r="D89" s="43" t="s">
        <v>1803</v>
      </c>
      <c r="E89" s="43" t="s">
        <v>1804</v>
      </c>
      <c r="F89" s="43" t="s">
        <v>1775</v>
      </c>
      <c r="G89" s="43" t="s">
        <v>1805</v>
      </c>
      <c r="H89" s="43" t="s">
        <v>1806</v>
      </c>
      <c r="I89" s="161">
        <v>44841</v>
      </c>
      <c r="J89" s="43">
        <v>468</v>
      </c>
      <c r="K89" s="43">
        <v>3</v>
      </c>
      <c r="L89" s="161">
        <v>45936</v>
      </c>
      <c r="M89" s="43" t="s">
        <v>420</v>
      </c>
      <c r="N89" s="43" t="s">
        <v>421</v>
      </c>
    </row>
    <row r="90" spans="1:14">
      <c r="A90" s="159">
        <v>753</v>
      </c>
      <c r="B90" s="159" t="s">
        <v>1114</v>
      </c>
      <c r="C90" s="159" t="s">
        <v>1798</v>
      </c>
      <c r="D90" s="159" t="s">
        <v>1807</v>
      </c>
      <c r="E90" s="159" t="s">
        <v>1774</v>
      </c>
      <c r="F90" s="159" t="s">
        <v>1775</v>
      </c>
      <c r="G90" s="159" t="s">
        <v>1808</v>
      </c>
      <c r="H90" s="159" t="s">
        <v>1809</v>
      </c>
      <c r="I90" s="160">
        <v>44685</v>
      </c>
      <c r="J90" s="159">
        <v>379</v>
      </c>
      <c r="K90" s="159">
        <v>3</v>
      </c>
      <c r="L90" s="160">
        <v>45780</v>
      </c>
      <c r="M90" s="159" t="s">
        <v>420</v>
      </c>
      <c r="N90" s="159" t="s">
        <v>421</v>
      </c>
    </row>
    <row r="91" spans="1:14">
      <c r="A91" s="43">
        <v>752</v>
      </c>
      <c r="B91" s="43" t="s">
        <v>1114</v>
      </c>
      <c r="C91" s="43" t="s">
        <v>1798</v>
      </c>
      <c r="D91" s="43" t="s">
        <v>1810</v>
      </c>
      <c r="E91" s="43" t="s">
        <v>1811</v>
      </c>
      <c r="F91" s="43" t="s">
        <v>454</v>
      </c>
      <c r="G91" s="43" t="s">
        <v>1812</v>
      </c>
      <c r="H91" s="43" t="s">
        <v>1813</v>
      </c>
      <c r="I91" s="161">
        <v>44685</v>
      </c>
      <c r="J91" s="43">
        <v>496</v>
      </c>
      <c r="K91" s="43">
        <v>3</v>
      </c>
      <c r="L91" s="161">
        <v>45780</v>
      </c>
      <c r="M91" s="43" t="s">
        <v>420</v>
      </c>
      <c r="N91" s="43" t="s">
        <v>421</v>
      </c>
    </row>
    <row r="92" spans="1:14">
      <c r="A92" s="159">
        <v>751</v>
      </c>
      <c r="B92" s="159" t="s">
        <v>1114</v>
      </c>
      <c r="C92" s="159" t="s">
        <v>1798</v>
      </c>
      <c r="D92" s="159" t="s">
        <v>1814</v>
      </c>
      <c r="E92" s="159" t="s">
        <v>1774</v>
      </c>
      <c r="F92" s="159" t="s">
        <v>1775</v>
      </c>
      <c r="G92" s="159" t="s">
        <v>1815</v>
      </c>
      <c r="H92" s="159" t="s">
        <v>1816</v>
      </c>
      <c r="I92" s="160">
        <v>44685</v>
      </c>
      <c r="J92" s="159">
        <v>384</v>
      </c>
      <c r="K92" s="159">
        <v>3</v>
      </c>
      <c r="L92" s="160">
        <v>45780</v>
      </c>
      <c r="M92" s="159" t="s">
        <v>420</v>
      </c>
      <c r="N92" s="159" t="s">
        <v>421</v>
      </c>
    </row>
    <row r="93" spans="1:14">
      <c r="A93" s="43">
        <v>764</v>
      </c>
      <c r="B93" s="43" t="s">
        <v>1116</v>
      </c>
      <c r="C93" s="43" t="s">
        <v>1752</v>
      </c>
      <c r="D93" s="43" t="s">
        <v>1817</v>
      </c>
      <c r="E93" s="43" t="s">
        <v>1629</v>
      </c>
      <c r="F93" s="43" t="s">
        <v>455</v>
      </c>
      <c r="G93" s="43" t="s">
        <v>1818</v>
      </c>
      <c r="H93" s="43" t="s">
        <v>1819</v>
      </c>
      <c r="I93" s="161">
        <v>44827</v>
      </c>
      <c r="J93" s="43">
        <v>354</v>
      </c>
      <c r="K93" s="43">
        <v>3</v>
      </c>
      <c r="L93" s="161">
        <v>45922</v>
      </c>
      <c r="M93" s="43" t="s">
        <v>420</v>
      </c>
      <c r="N93" s="43" t="s">
        <v>1632</v>
      </c>
    </row>
    <row r="94" spans="1:14">
      <c r="A94" s="159">
        <v>739</v>
      </c>
      <c r="B94" s="159" t="s">
        <v>1117</v>
      </c>
      <c r="C94" s="159" t="s">
        <v>1820</v>
      </c>
      <c r="D94" s="159" t="s">
        <v>1821</v>
      </c>
      <c r="E94" s="159" t="s">
        <v>1822</v>
      </c>
      <c r="F94" s="159" t="s">
        <v>454</v>
      </c>
      <c r="G94" s="159" t="s">
        <v>855</v>
      </c>
      <c r="H94" s="159" t="s">
        <v>1823</v>
      </c>
      <c r="I94" s="160">
        <v>44671</v>
      </c>
      <c r="J94" s="159">
        <v>497</v>
      </c>
      <c r="K94" s="159">
        <v>3</v>
      </c>
      <c r="L94" s="160">
        <v>45766</v>
      </c>
      <c r="M94" s="159" t="s">
        <v>420</v>
      </c>
      <c r="N94" s="159" t="s">
        <v>421</v>
      </c>
    </row>
    <row r="95" spans="1:14">
      <c r="A95" s="43">
        <v>701</v>
      </c>
      <c r="B95" s="43" t="s">
        <v>1118</v>
      </c>
      <c r="C95" s="43"/>
      <c r="D95" s="43" t="s">
        <v>1824</v>
      </c>
      <c r="E95" s="43" t="s">
        <v>1825</v>
      </c>
      <c r="F95" s="43" t="s">
        <v>458</v>
      </c>
      <c r="G95" s="43" t="s">
        <v>1826</v>
      </c>
      <c r="H95" s="43" t="s">
        <v>1827</v>
      </c>
      <c r="I95" s="161">
        <v>44588</v>
      </c>
      <c r="J95" s="43">
        <v>344</v>
      </c>
      <c r="K95" s="43">
        <v>3</v>
      </c>
      <c r="L95" s="161">
        <v>45684</v>
      </c>
      <c r="M95" s="43" t="s">
        <v>420</v>
      </c>
      <c r="N95" s="43" t="s">
        <v>422</v>
      </c>
    </row>
    <row r="96" spans="1:14">
      <c r="A96" s="159">
        <v>758</v>
      </c>
      <c r="B96" s="159" t="s">
        <v>1120</v>
      </c>
      <c r="C96" s="159" t="s">
        <v>1798</v>
      </c>
      <c r="D96" s="159" t="s">
        <v>1828</v>
      </c>
      <c r="E96" s="159" t="s">
        <v>1829</v>
      </c>
      <c r="F96" s="159" t="s">
        <v>1830</v>
      </c>
      <c r="G96" s="159" t="s">
        <v>1831</v>
      </c>
      <c r="H96" s="159" t="s">
        <v>1832</v>
      </c>
      <c r="I96" s="160">
        <v>44687</v>
      </c>
      <c r="J96" s="159">
        <v>450</v>
      </c>
      <c r="K96" s="159">
        <v>3</v>
      </c>
      <c r="L96" s="160">
        <v>45782</v>
      </c>
      <c r="M96" s="159" t="s">
        <v>420</v>
      </c>
      <c r="N96" s="159" t="s">
        <v>421</v>
      </c>
    </row>
    <row r="97" spans="1:14">
      <c r="A97" s="43">
        <v>787</v>
      </c>
      <c r="B97" s="43" t="s">
        <v>1120</v>
      </c>
      <c r="C97" s="43" t="s">
        <v>1798</v>
      </c>
      <c r="D97" s="43" t="s">
        <v>1833</v>
      </c>
      <c r="E97" s="43" t="s">
        <v>1834</v>
      </c>
      <c r="F97" s="43" t="s">
        <v>158</v>
      </c>
      <c r="G97" s="43" t="s">
        <v>1835</v>
      </c>
      <c r="H97" s="43" t="s">
        <v>1836</v>
      </c>
      <c r="I97" s="161">
        <v>44901</v>
      </c>
      <c r="J97" s="43">
        <v>232</v>
      </c>
      <c r="K97" s="43">
        <v>3</v>
      </c>
      <c r="L97" s="161">
        <v>45996</v>
      </c>
      <c r="M97" s="43" t="s">
        <v>420</v>
      </c>
      <c r="N97" s="43" t="s">
        <v>421</v>
      </c>
    </row>
    <row r="98" spans="1:14">
      <c r="A98" s="159">
        <v>759</v>
      </c>
      <c r="B98" s="159" t="s">
        <v>1120</v>
      </c>
      <c r="C98" s="159" t="s">
        <v>1798</v>
      </c>
      <c r="D98" s="159" t="s">
        <v>1837</v>
      </c>
      <c r="E98" s="159" t="s">
        <v>1838</v>
      </c>
      <c r="F98" s="159" t="s">
        <v>454</v>
      </c>
      <c r="G98" s="159" t="s">
        <v>1839</v>
      </c>
      <c r="H98" s="159" t="s">
        <v>1840</v>
      </c>
      <c r="I98" s="160">
        <v>44687</v>
      </c>
      <c r="J98" s="159">
        <v>385</v>
      </c>
      <c r="K98" s="159">
        <v>3</v>
      </c>
      <c r="L98" s="160">
        <v>45782</v>
      </c>
      <c r="M98" s="159" t="s">
        <v>420</v>
      </c>
      <c r="N98" s="159" t="s">
        <v>421</v>
      </c>
    </row>
    <row r="99" spans="1:14">
      <c r="A99" s="43">
        <v>757</v>
      </c>
      <c r="B99" s="43" t="s">
        <v>1120</v>
      </c>
      <c r="C99" s="43" t="s">
        <v>1798</v>
      </c>
      <c r="D99" s="43" t="s">
        <v>1841</v>
      </c>
      <c r="E99" s="43" t="s">
        <v>1842</v>
      </c>
      <c r="F99" s="43" t="s">
        <v>454</v>
      </c>
      <c r="G99" s="43" t="s">
        <v>1843</v>
      </c>
      <c r="H99" s="43" t="s">
        <v>1844</v>
      </c>
      <c r="I99" s="161">
        <v>44687</v>
      </c>
      <c r="J99" s="43">
        <v>341</v>
      </c>
      <c r="K99" s="43">
        <v>3</v>
      </c>
      <c r="L99" s="161">
        <v>45782</v>
      </c>
      <c r="M99" s="43" t="s">
        <v>420</v>
      </c>
      <c r="N99" s="43" t="s">
        <v>421</v>
      </c>
    </row>
    <row r="100" spans="1:14">
      <c r="A100" s="159">
        <v>756</v>
      </c>
      <c r="B100" s="159" t="s">
        <v>1120</v>
      </c>
      <c r="C100" s="159" t="s">
        <v>1798</v>
      </c>
      <c r="D100" s="159" t="s">
        <v>1845</v>
      </c>
      <c r="E100" s="159" t="s">
        <v>1846</v>
      </c>
      <c r="F100" s="159" t="s">
        <v>1775</v>
      </c>
      <c r="G100" s="159" t="s">
        <v>1847</v>
      </c>
      <c r="H100" s="159" t="s">
        <v>1848</v>
      </c>
      <c r="I100" s="160">
        <v>44687</v>
      </c>
      <c r="J100" s="159">
        <v>421</v>
      </c>
      <c r="K100" s="159">
        <v>3</v>
      </c>
      <c r="L100" s="160">
        <v>45782</v>
      </c>
      <c r="M100" s="159" t="s">
        <v>420</v>
      </c>
      <c r="N100" s="159" t="s">
        <v>421</v>
      </c>
    </row>
    <row r="101" spans="1:14">
      <c r="A101" s="43">
        <v>791</v>
      </c>
      <c r="B101" s="43" t="s">
        <v>1121</v>
      </c>
      <c r="C101" s="43" t="s">
        <v>1849</v>
      </c>
      <c r="D101" s="43" t="s">
        <v>1850</v>
      </c>
      <c r="E101" s="43" t="s">
        <v>1851</v>
      </c>
      <c r="F101" s="43" t="s">
        <v>1852</v>
      </c>
      <c r="G101" s="43" t="s">
        <v>1853</v>
      </c>
      <c r="H101" s="43" t="s">
        <v>1854</v>
      </c>
      <c r="I101" s="161">
        <v>44867</v>
      </c>
      <c r="J101" s="43">
        <v>499</v>
      </c>
      <c r="K101" s="43">
        <v>3</v>
      </c>
      <c r="L101" s="161">
        <v>45962</v>
      </c>
      <c r="M101" s="43" t="s">
        <v>420</v>
      </c>
      <c r="N101" s="43" t="s">
        <v>1855</v>
      </c>
    </row>
    <row r="102" spans="1:14">
      <c r="A102" s="159">
        <v>670</v>
      </c>
      <c r="B102" s="159" t="s">
        <v>419</v>
      </c>
      <c r="C102" s="159" t="s">
        <v>1820</v>
      </c>
      <c r="D102" s="159" t="s">
        <v>1856</v>
      </c>
      <c r="E102" s="159" t="s">
        <v>1857</v>
      </c>
      <c r="F102" s="159" t="s">
        <v>1775</v>
      </c>
      <c r="G102" s="159" t="s">
        <v>1858</v>
      </c>
      <c r="H102" s="159" t="s">
        <v>882</v>
      </c>
      <c r="I102" s="160">
        <v>44671</v>
      </c>
      <c r="J102" s="159">
        <v>450</v>
      </c>
      <c r="K102" s="159">
        <v>3</v>
      </c>
      <c r="L102" s="160">
        <v>45766</v>
      </c>
      <c r="M102" s="159" t="s">
        <v>420</v>
      </c>
      <c r="N102" s="159" t="s">
        <v>421</v>
      </c>
    </row>
    <row r="103" spans="1:14">
      <c r="A103" s="43">
        <v>672</v>
      </c>
      <c r="B103" s="43" t="s">
        <v>419</v>
      </c>
      <c r="C103" s="43" t="s">
        <v>1820</v>
      </c>
      <c r="D103" s="43" t="s">
        <v>1859</v>
      </c>
      <c r="E103" s="43" t="s">
        <v>1563</v>
      </c>
      <c r="F103" s="43" t="s">
        <v>454</v>
      </c>
      <c r="G103" s="43" t="s">
        <v>1860</v>
      </c>
      <c r="H103" s="43" t="s">
        <v>1861</v>
      </c>
      <c r="I103" s="161">
        <v>44671</v>
      </c>
      <c r="J103" s="43">
        <v>451</v>
      </c>
      <c r="K103" s="43">
        <v>3</v>
      </c>
      <c r="L103" s="161">
        <v>45766</v>
      </c>
      <c r="M103" s="43" t="s">
        <v>420</v>
      </c>
      <c r="N103" s="43" t="s">
        <v>421</v>
      </c>
    </row>
    <row r="104" spans="1:14">
      <c r="A104" s="159">
        <v>790</v>
      </c>
      <c r="B104" s="159" t="s">
        <v>1122</v>
      </c>
      <c r="C104" s="159" t="s">
        <v>1772</v>
      </c>
      <c r="D104" s="159" t="s">
        <v>1862</v>
      </c>
      <c r="E104" s="159" t="s">
        <v>1863</v>
      </c>
      <c r="F104" s="159" t="s">
        <v>1864</v>
      </c>
      <c r="G104" s="159" t="s">
        <v>1865</v>
      </c>
      <c r="H104" s="159" t="s">
        <v>1866</v>
      </c>
      <c r="I104" s="160">
        <v>44909</v>
      </c>
      <c r="J104" s="159">
        <v>440</v>
      </c>
      <c r="K104" s="159">
        <v>3</v>
      </c>
      <c r="L104" s="160">
        <v>46004</v>
      </c>
      <c r="M104" s="159" t="s">
        <v>420</v>
      </c>
      <c r="N104" s="159" t="s">
        <v>1867</v>
      </c>
    </row>
    <row r="105" spans="1:14">
      <c r="A105" s="43">
        <v>780</v>
      </c>
      <c r="B105" s="43" t="s">
        <v>1122</v>
      </c>
      <c r="C105" s="43" t="s">
        <v>1772</v>
      </c>
      <c r="D105" s="43" t="s">
        <v>1868</v>
      </c>
      <c r="E105" s="43" t="s">
        <v>1869</v>
      </c>
      <c r="F105" s="43" t="s">
        <v>158</v>
      </c>
      <c r="G105" s="43" t="s">
        <v>1870</v>
      </c>
      <c r="H105" s="43" t="s">
        <v>1871</v>
      </c>
      <c r="I105" s="161">
        <v>44909</v>
      </c>
      <c r="J105" s="43">
        <v>438</v>
      </c>
      <c r="K105" s="43">
        <v>3</v>
      </c>
      <c r="L105" s="161">
        <v>46004</v>
      </c>
      <c r="M105" s="43" t="s">
        <v>420</v>
      </c>
      <c r="N105" s="43" t="s">
        <v>421</v>
      </c>
    </row>
    <row r="106" spans="1:14">
      <c r="A106" s="159">
        <v>779</v>
      </c>
      <c r="B106" s="159" t="s">
        <v>1122</v>
      </c>
      <c r="C106" s="159" t="s">
        <v>1772</v>
      </c>
      <c r="D106" s="159" t="s">
        <v>1872</v>
      </c>
      <c r="E106" s="159" t="s">
        <v>1873</v>
      </c>
      <c r="F106" s="159" t="s">
        <v>1874</v>
      </c>
      <c r="G106" s="159" t="s">
        <v>1875</v>
      </c>
      <c r="H106" s="159"/>
      <c r="I106" s="160">
        <v>44909</v>
      </c>
      <c r="J106" s="159">
        <v>392</v>
      </c>
      <c r="K106" s="159">
        <v>3</v>
      </c>
      <c r="L106" s="160">
        <v>46004</v>
      </c>
      <c r="M106" s="159" t="s">
        <v>420</v>
      </c>
      <c r="N106" s="159" t="s">
        <v>421</v>
      </c>
    </row>
    <row r="107" spans="1:14">
      <c r="A107" s="43">
        <v>799</v>
      </c>
      <c r="B107" s="43" t="s">
        <v>1123</v>
      </c>
      <c r="C107" s="43" t="s">
        <v>1876</v>
      </c>
      <c r="D107" s="43" t="s">
        <v>1877</v>
      </c>
      <c r="E107" s="43" t="s">
        <v>1636</v>
      </c>
      <c r="F107" s="43" t="s">
        <v>154</v>
      </c>
      <c r="G107" s="43" t="s">
        <v>1878</v>
      </c>
      <c r="H107" s="43" t="s">
        <v>1879</v>
      </c>
      <c r="I107" s="161">
        <v>44909</v>
      </c>
      <c r="J107" s="43">
        <v>498</v>
      </c>
      <c r="K107" s="43">
        <v>3</v>
      </c>
      <c r="L107" s="161">
        <v>46004</v>
      </c>
      <c r="M107" s="43" t="s">
        <v>420</v>
      </c>
      <c r="N107" s="43" t="s">
        <v>1632</v>
      </c>
    </row>
    <row r="108" spans="1:14">
      <c r="A108" s="159">
        <v>800</v>
      </c>
      <c r="B108" s="159" t="s">
        <v>1124</v>
      </c>
      <c r="C108" s="159" t="s">
        <v>1880</v>
      </c>
      <c r="D108" s="159" t="s">
        <v>1881</v>
      </c>
      <c r="E108" s="159" t="s">
        <v>1882</v>
      </c>
      <c r="F108" s="159" t="s">
        <v>154</v>
      </c>
      <c r="G108" s="159" t="s">
        <v>1883</v>
      </c>
      <c r="H108" s="159" t="s">
        <v>1884</v>
      </c>
      <c r="I108" s="160">
        <v>44909</v>
      </c>
      <c r="J108" s="159">
        <v>217</v>
      </c>
      <c r="K108" s="159">
        <v>3</v>
      </c>
      <c r="L108" s="160">
        <v>46004</v>
      </c>
      <c r="M108" s="159" t="s">
        <v>420</v>
      </c>
      <c r="N108" s="159" t="s">
        <v>1632</v>
      </c>
    </row>
    <row r="109" spans="1:14">
      <c r="A109" s="43">
        <v>746</v>
      </c>
      <c r="B109" s="43" t="s">
        <v>1125</v>
      </c>
      <c r="C109" s="43" t="s">
        <v>1885</v>
      </c>
      <c r="D109" s="43" t="s">
        <v>1886</v>
      </c>
      <c r="E109" s="43" t="s">
        <v>1887</v>
      </c>
      <c r="F109" s="43" t="s">
        <v>153</v>
      </c>
      <c r="G109" s="43" t="s">
        <v>1888</v>
      </c>
      <c r="H109" s="43" t="s">
        <v>1889</v>
      </c>
      <c r="I109" s="161">
        <v>44754</v>
      </c>
      <c r="J109" s="43">
        <v>424</v>
      </c>
      <c r="K109" s="43">
        <v>3</v>
      </c>
      <c r="L109" s="161">
        <v>45849</v>
      </c>
      <c r="M109" s="43" t="s">
        <v>420</v>
      </c>
      <c r="N109" s="43" t="s">
        <v>1581</v>
      </c>
    </row>
    <row r="110" spans="1:14">
      <c r="A110" s="159">
        <v>746</v>
      </c>
      <c r="B110" s="159" t="s">
        <v>1126</v>
      </c>
      <c r="C110" s="159" t="s">
        <v>1890</v>
      </c>
      <c r="D110" s="159" t="s">
        <v>1891</v>
      </c>
      <c r="E110" s="159" t="s">
        <v>1887</v>
      </c>
      <c r="F110" s="159" t="s">
        <v>1584</v>
      </c>
      <c r="G110" s="159" t="s">
        <v>1892</v>
      </c>
      <c r="H110" s="159" t="s">
        <v>1893</v>
      </c>
      <c r="I110" s="160">
        <v>44754</v>
      </c>
      <c r="J110" s="159">
        <v>424</v>
      </c>
      <c r="K110" s="159">
        <v>3</v>
      </c>
      <c r="L110" s="160">
        <v>45849</v>
      </c>
      <c r="M110" s="159" t="s">
        <v>420</v>
      </c>
      <c r="N110" s="159" t="s">
        <v>1581</v>
      </c>
    </row>
    <row r="111" spans="1:14">
      <c r="A111" s="43">
        <v>725</v>
      </c>
      <c r="B111" s="43" t="s">
        <v>860</v>
      </c>
      <c r="C111" s="43" t="s">
        <v>1894</v>
      </c>
      <c r="D111" s="43" t="s">
        <v>1895</v>
      </c>
      <c r="E111" s="43" t="s">
        <v>1896</v>
      </c>
      <c r="F111" s="43" t="s">
        <v>455</v>
      </c>
      <c r="G111" s="43" t="s">
        <v>1897</v>
      </c>
      <c r="H111" s="43" t="s">
        <v>1898</v>
      </c>
      <c r="I111" s="161">
        <v>44596</v>
      </c>
      <c r="J111" s="43">
        <v>489</v>
      </c>
      <c r="K111" s="43">
        <v>3</v>
      </c>
      <c r="L111" s="161">
        <v>45691</v>
      </c>
      <c r="M111" s="43" t="s">
        <v>420</v>
      </c>
      <c r="N111" s="43" t="s">
        <v>433</v>
      </c>
    </row>
    <row r="112" spans="1:14">
      <c r="A112" s="159">
        <v>727</v>
      </c>
      <c r="B112" s="159" t="s">
        <v>860</v>
      </c>
      <c r="C112" s="159" t="s">
        <v>1894</v>
      </c>
      <c r="D112" s="159" t="s">
        <v>1899</v>
      </c>
      <c r="E112" s="159" t="s">
        <v>1896</v>
      </c>
      <c r="F112" s="159" t="s">
        <v>455</v>
      </c>
      <c r="G112" s="159" t="s">
        <v>1900</v>
      </c>
      <c r="H112" s="159" t="s">
        <v>1901</v>
      </c>
      <c r="I112" s="160">
        <v>44596</v>
      </c>
      <c r="J112" s="159">
        <v>491</v>
      </c>
      <c r="K112" s="159">
        <v>3</v>
      </c>
      <c r="L112" s="160">
        <v>45691</v>
      </c>
      <c r="M112" s="159" t="s">
        <v>420</v>
      </c>
      <c r="N112" s="159" t="s">
        <v>433</v>
      </c>
    </row>
    <row r="113" spans="1:14">
      <c r="A113" s="43">
        <v>729</v>
      </c>
      <c r="B113" s="43" t="s">
        <v>860</v>
      </c>
      <c r="C113" s="43" t="s">
        <v>1894</v>
      </c>
      <c r="D113" s="43" t="s">
        <v>1902</v>
      </c>
      <c r="E113" s="43" t="s">
        <v>1903</v>
      </c>
      <c r="F113" s="43" t="s">
        <v>455</v>
      </c>
      <c r="G113" s="43" t="s">
        <v>1902</v>
      </c>
      <c r="H113" s="43" t="s">
        <v>1904</v>
      </c>
      <c r="I113" s="161">
        <v>44596</v>
      </c>
      <c r="J113" s="43">
        <v>497</v>
      </c>
      <c r="K113" s="43">
        <v>3</v>
      </c>
      <c r="L113" s="161">
        <v>45692</v>
      </c>
      <c r="M113" s="43" t="s">
        <v>420</v>
      </c>
      <c r="N113" s="43" t="s">
        <v>433</v>
      </c>
    </row>
    <row r="114" spans="1:14">
      <c r="A114" s="159">
        <v>704</v>
      </c>
      <c r="B114" s="159" t="s">
        <v>856</v>
      </c>
      <c r="C114" s="159" t="s">
        <v>1905</v>
      </c>
      <c r="D114" s="159" t="s">
        <v>1906</v>
      </c>
      <c r="E114" s="159" t="s">
        <v>1907</v>
      </c>
      <c r="F114" s="159" t="s">
        <v>454</v>
      </c>
      <c r="G114" s="159" t="s">
        <v>1908</v>
      </c>
      <c r="H114" s="159" t="s">
        <v>465</v>
      </c>
      <c r="I114" s="160">
        <v>44651</v>
      </c>
      <c r="J114" s="159">
        <v>442</v>
      </c>
      <c r="K114" s="159">
        <v>3</v>
      </c>
      <c r="L114" s="160">
        <v>45746</v>
      </c>
      <c r="M114" s="159" t="s">
        <v>420</v>
      </c>
      <c r="N114" s="159" t="s">
        <v>858</v>
      </c>
    </row>
    <row r="115" spans="1:14">
      <c r="A115" s="43">
        <v>705</v>
      </c>
      <c r="B115" s="43" t="s">
        <v>856</v>
      </c>
      <c r="C115" s="43" t="s">
        <v>1905</v>
      </c>
      <c r="D115" s="43" t="s">
        <v>1909</v>
      </c>
      <c r="E115" s="43" t="s">
        <v>1910</v>
      </c>
      <c r="F115" s="43" t="s">
        <v>454</v>
      </c>
      <c r="G115" s="43" t="s">
        <v>1911</v>
      </c>
      <c r="H115" s="43" t="s">
        <v>1912</v>
      </c>
      <c r="I115" s="161">
        <v>44596</v>
      </c>
      <c r="J115" s="43">
        <v>389</v>
      </c>
      <c r="K115" s="43">
        <v>3</v>
      </c>
      <c r="L115" s="161">
        <v>45691</v>
      </c>
      <c r="M115" s="43" t="s">
        <v>420</v>
      </c>
      <c r="N115" s="43" t="s">
        <v>858</v>
      </c>
    </row>
    <row r="116" spans="1:14">
      <c r="A116" s="159">
        <v>798</v>
      </c>
      <c r="B116" s="159" t="s">
        <v>1127</v>
      </c>
      <c r="C116" s="159" t="s">
        <v>1913</v>
      </c>
      <c r="D116" s="159" t="s">
        <v>1881</v>
      </c>
      <c r="E116" s="159" t="s">
        <v>1882</v>
      </c>
      <c r="F116" s="159" t="s">
        <v>154</v>
      </c>
      <c r="G116" s="159" t="s">
        <v>1914</v>
      </c>
      <c r="H116" s="159" t="s">
        <v>1915</v>
      </c>
      <c r="I116" s="160">
        <v>44909</v>
      </c>
      <c r="J116" s="159">
        <v>223</v>
      </c>
      <c r="K116" s="159">
        <v>3</v>
      </c>
      <c r="L116" s="160">
        <v>46004</v>
      </c>
      <c r="M116" s="159" t="s">
        <v>420</v>
      </c>
      <c r="N116" s="159" t="s">
        <v>1632</v>
      </c>
    </row>
    <row r="117" spans="1:14">
      <c r="A117" s="43">
        <v>749</v>
      </c>
      <c r="B117" s="43" t="s">
        <v>1128</v>
      </c>
      <c r="C117" s="43" t="s">
        <v>1916</v>
      </c>
      <c r="D117" s="43" t="s">
        <v>1917</v>
      </c>
      <c r="E117" s="43" t="s">
        <v>1629</v>
      </c>
      <c r="F117" s="43" t="s">
        <v>154</v>
      </c>
      <c r="G117" s="43" t="s">
        <v>1918</v>
      </c>
      <c r="H117" s="43" t="s">
        <v>1919</v>
      </c>
      <c r="I117" s="161">
        <v>44909</v>
      </c>
      <c r="J117" s="43">
        <v>375</v>
      </c>
      <c r="K117" s="43">
        <v>3</v>
      </c>
      <c r="L117" s="161">
        <v>46004</v>
      </c>
      <c r="M117" s="43" t="s">
        <v>420</v>
      </c>
      <c r="N117" s="43" t="s">
        <v>1632</v>
      </c>
    </row>
    <row r="118" spans="1:14">
      <c r="A118" s="159">
        <v>763</v>
      </c>
      <c r="B118" s="159" t="s">
        <v>1119</v>
      </c>
      <c r="C118" s="159" t="s">
        <v>1920</v>
      </c>
      <c r="D118" s="159" t="s">
        <v>1921</v>
      </c>
      <c r="E118" s="159" t="s">
        <v>1873</v>
      </c>
      <c r="F118" s="159" t="s">
        <v>159</v>
      </c>
      <c r="G118" s="159" t="s">
        <v>1922</v>
      </c>
      <c r="H118" s="159" t="s">
        <v>1923</v>
      </c>
      <c r="I118" s="160">
        <v>44678</v>
      </c>
      <c r="J118" s="159">
        <v>499</v>
      </c>
      <c r="K118" s="159">
        <v>3</v>
      </c>
      <c r="L118" s="160">
        <v>45773</v>
      </c>
      <c r="M118" s="159" t="s">
        <v>420</v>
      </c>
      <c r="N118" s="159" t="s">
        <v>421</v>
      </c>
    </row>
    <row r="124" spans="1:14" ht="34.5" thickBot="1">
      <c r="A124" s="39" t="s">
        <v>481</v>
      </c>
      <c r="B124" s="38" t="s">
        <v>482</v>
      </c>
      <c r="C124" s="38" t="s">
        <v>147</v>
      </c>
      <c r="D124" s="38" t="s">
        <v>453</v>
      </c>
      <c r="E124" s="38" t="s">
        <v>452</v>
      </c>
      <c r="F124" s="38" t="s">
        <v>853</v>
      </c>
      <c r="G124" s="38" t="s">
        <v>417</v>
      </c>
      <c r="H124" s="38" t="s">
        <v>483</v>
      </c>
      <c r="I124" s="38" t="s">
        <v>484</v>
      </c>
      <c r="J124" s="38" t="s">
        <v>884</v>
      </c>
      <c r="K124" s="38" t="s">
        <v>485</v>
      </c>
      <c r="L124" s="38" t="s">
        <v>486</v>
      </c>
      <c r="M124" s="38" t="s">
        <v>487</v>
      </c>
      <c r="N124" s="38" t="s">
        <v>488</v>
      </c>
    </row>
    <row r="125" spans="1:14">
      <c r="A125" s="164" t="s">
        <v>1098</v>
      </c>
      <c r="B125" s="159" t="s">
        <v>1924</v>
      </c>
      <c r="C125" s="159" t="s">
        <v>158</v>
      </c>
      <c r="D125" s="159" t="s">
        <v>460</v>
      </c>
      <c r="E125" s="159" t="s">
        <v>1925</v>
      </c>
      <c r="F125" s="159" t="s">
        <v>1926</v>
      </c>
      <c r="G125" s="159" t="s">
        <v>468</v>
      </c>
      <c r="H125" s="160">
        <v>44896</v>
      </c>
      <c r="I125" s="159" t="s">
        <v>1927</v>
      </c>
      <c r="J125" s="159">
        <v>268414</v>
      </c>
      <c r="K125" s="159" t="s">
        <v>1928</v>
      </c>
      <c r="L125" s="159">
        <v>5</v>
      </c>
      <c r="M125" s="160">
        <v>46722</v>
      </c>
      <c r="N125" s="159" t="s">
        <v>244</v>
      </c>
    </row>
    <row r="126" spans="1:14">
      <c r="A126" s="40" t="s">
        <v>1097</v>
      </c>
      <c r="B126" s="43" t="s">
        <v>1929</v>
      </c>
      <c r="C126" s="43" t="s">
        <v>151</v>
      </c>
      <c r="D126" s="43" t="s">
        <v>492</v>
      </c>
      <c r="E126" s="43" t="s">
        <v>493</v>
      </c>
      <c r="F126" s="43" t="s">
        <v>1930</v>
      </c>
      <c r="G126" s="43" t="s">
        <v>468</v>
      </c>
      <c r="H126" s="161">
        <v>44777</v>
      </c>
      <c r="I126" s="43" t="s">
        <v>1931</v>
      </c>
      <c r="J126" s="43">
        <v>303725</v>
      </c>
      <c r="K126" s="43" t="s">
        <v>1932</v>
      </c>
      <c r="L126" s="43">
        <v>5</v>
      </c>
      <c r="M126" s="161">
        <v>46602</v>
      </c>
      <c r="N126" s="43" t="s">
        <v>244</v>
      </c>
    </row>
    <row r="127" spans="1:14">
      <c r="A127" s="164" t="s">
        <v>1096</v>
      </c>
      <c r="B127" s="159" t="s">
        <v>1933</v>
      </c>
      <c r="C127" s="159" t="s">
        <v>153</v>
      </c>
      <c r="D127" s="159" t="s">
        <v>1579</v>
      </c>
      <c r="E127" s="159" t="s">
        <v>1934</v>
      </c>
      <c r="F127" s="159" t="s">
        <v>1935</v>
      </c>
      <c r="G127" s="159" t="s">
        <v>468</v>
      </c>
      <c r="H127" s="160">
        <v>44754</v>
      </c>
      <c r="I127" s="159" t="s">
        <v>463</v>
      </c>
      <c r="J127" s="159">
        <v>297299</v>
      </c>
      <c r="K127" s="159" t="s">
        <v>1936</v>
      </c>
      <c r="L127" s="159">
        <v>5</v>
      </c>
      <c r="M127" s="160">
        <v>46579</v>
      </c>
      <c r="N127" s="159" t="s">
        <v>470</v>
      </c>
    </row>
    <row r="128" spans="1:14">
      <c r="A128" s="40" t="s">
        <v>1095</v>
      </c>
      <c r="B128" s="43" t="s">
        <v>1937</v>
      </c>
      <c r="C128" s="43" t="s">
        <v>245</v>
      </c>
      <c r="D128" s="43" t="s">
        <v>471</v>
      </c>
      <c r="E128" s="43" t="s">
        <v>886</v>
      </c>
      <c r="F128" s="43" t="s">
        <v>1938</v>
      </c>
      <c r="G128" s="43" t="s">
        <v>468</v>
      </c>
      <c r="H128" s="161">
        <v>44901</v>
      </c>
      <c r="I128" s="43" t="s">
        <v>1939</v>
      </c>
      <c r="J128" s="43">
        <v>400703</v>
      </c>
      <c r="K128" s="43" t="s">
        <v>1940</v>
      </c>
      <c r="L128" s="43">
        <v>5</v>
      </c>
      <c r="M128" s="161">
        <v>46726</v>
      </c>
      <c r="N128" s="43" t="s">
        <v>244</v>
      </c>
    </row>
    <row r="129" spans="1:14">
      <c r="A129" s="164" t="s">
        <v>1099</v>
      </c>
      <c r="B129" s="159" t="s">
        <v>1941</v>
      </c>
      <c r="C129" s="159" t="s">
        <v>158</v>
      </c>
      <c r="D129" s="159" t="s">
        <v>475</v>
      </c>
      <c r="E129" s="159" t="s">
        <v>1942</v>
      </c>
      <c r="F129" s="159" t="s">
        <v>1943</v>
      </c>
      <c r="G129" s="159" t="s">
        <v>468</v>
      </c>
      <c r="H129" s="160">
        <v>44805</v>
      </c>
      <c r="I129" s="159" t="s">
        <v>1944</v>
      </c>
      <c r="J129" s="159">
        <v>130339</v>
      </c>
      <c r="K129" s="159" t="s">
        <v>1945</v>
      </c>
      <c r="L129" s="159">
        <v>5</v>
      </c>
      <c r="M129" s="160">
        <v>46631</v>
      </c>
      <c r="N129" s="159" t="s">
        <v>1946</v>
      </c>
    </row>
    <row r="130" spans="1:14">
      <c r="A130" s="40" t="s">
        <v>866</v>
      </c>
      <c r="B130" s="43" t="s">
        <v>1947</v>
      </c>
      <c r="C130" s="43" t="s">
        <v>159</v>
      </c>
      <c r="D130" s="43" t="s">
        <v>494</v>
      </c>
      <c r="E130" s="43" t="s">
        <v>1808</v>
      </c>
      <c r="F130" s="43" t="s">
        <v>1948</v>
      </c>
      <c r="G130" s="43" t="s">
        <v>468</v>
      </c>
      <c r="H130" s="161">
        <v>44841</v>
      </c>
      <c r="I130" s="43" t="s">
        <v>1949</v>
      </c>
      <c r="J130" s="43">
        <v>207759</v>
      </c>
      <c r="K130" s="43" t="s">
        <v>1950</v>
      </c>
      <c r="L130" s="43">
        <v>5</v>
      </c>
      <c r="M130" s="161">
        <v>46666</v>
      </c>
      <c r="N130" s="43" t="s">
        <v>495</v>
      </c>
    </row>
    <row r="131" spans="1:14">
      <c r="A131" s="164" t="s">
        <v>1093</v>
      </c>
      <c r="B131" s="159" t="s">
        <v>1951</v>
      </c>
      <c r="C131" s="159" t="s">
        <v>461</v>
      </c>
      <c r="D131" s="159" t="s">
        <v>1952</v>
      </c>
      <c r="E131" s="159" t="s">
        <v>1953</v>
      </c>
      <c r="F131" s="159" t="s">
        <v>1954</v>
      </c>
      <c r="G131" s="159" t="s">
        <v>468</v>
      </c>
      <c r="H131" s="160">
        <v>44567</v>
      </c>
      <c r="I131" s="159" t="s">
        <v>1955</v>
      </c>
      <c r="J131" s="159">
        <v>99144</v>
      </c>
      <c r="K131" s="159" t="s">
        <v>1956</v>
      </c>
      <c r="L131" s="159" t="s">
        <v>1957</v>
      </c>
      <c r="M131" s="160">
        <v>46393</v>
      </c>
      <c r="N131" s="159" t="s">
        <v>244</v>
      </c>
    </row>
    <row r="132" spans="1:14">
      <c r="A132" s="40" t="s">
        <v>1094</v>
      </c>
      <c r="B132" s="43" t="s">
        <v>1958</v>
      </c>
      <c r="C132" s="43" t="s">
        <v>155</v>
      </c>
      <c r="D132" s="43" t="s">
        <v>1959</v>
      </c>
      <c r="E132" s="43" t="s">
        <v>1960</v>
      </c>
      <c r="F132" s="43" t="s">
        <v>1961</v>
      </c>
      <c r="G132" s="43" t="s">
        <v>468</v>
      </c>
      <c r="H132" s="161">
        <v>44910</v>
      </c>
      <c r="I132" s="43" t="s">
        <v>1962</v>
      </c>
      <c r="J132" s="43">
        <v>104653</v>
      </c>
      <c r="K132" s="43" t="s">
        <v>1963</v>
      </c>
      <c r="L132" s="43">
        <v>5</v>
      </c>
      <c r="M132" s="161">
        <v>46735</v>
      </c>
      <c r="N132" s="43" t="s">
        <v>244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57"/>
  <sheetViews>
    <sheetView showGridLines="0" topLeftCell="A25" workbookViewId="0">
      <selection activeCell="I18" sqref="I18"/>
    </sheetView>
  </sheetViews>
  <sheetFormatPr baseColWidth="10" defaultColWidth="11.5703125" defaultRowHeight="11.25"/>
  <cols>
    <col min="1" max="1" width="11.5703125" style="1"/>
    <col min="2" max="2" width="67.42578125" style="1" customWidth="1"/>
    <col min="3" max="3" width="123.28515625" style="1" bestFit="1" customWidth="1"/>
    <col min="4" max="16384" width="11.5703125" style="1"/>
  </cols>
  <sheetData>
    <row r="6" spans="1:3">
      <c r="A6" s="166" t="s">
        <v>4218</v>
      </c>
      <c r="B6" s="955"/>
      <c r="C6" s="290"/>
    </row>
    <row r="7" spans="1:3">
      <c r="B7" s="955"/>
      <c r="C7" s="290"/>
    </row>
    <row r="8" spans="1:3" ht="22.5">
      <c r="B8" s="956" t="s">
        <v>4359</v>
      </c>
      <c r="C8" s="290"/>
    </row>
    <row r="9" spans="1:3">
      <c r="B9" s="956" t="s">
        <v>4258</v>
      </c>
      <c r="C9" s="290"/>
    </row>
    <row r="10" spans="1:3">
      <c r="B10" s="956" t="s">
        <v>4259</v>
      </c>
      <c r="C10" s="290"/>
    </row>
    <row r="11" spans="1:3">
      <c r="B11" s="956" t="s">
        <v>4260</v>
      </c>
      <c r="C11" s="290"/>
    </row>
    <row r="12" spans="1:3">
      <c r="B12" s="956" t="s">
        <v>4261</v>
      </c>
      <c r="C12" s="290"/>
    </row>
    <row r="13" spans="1:3">
      <c r="B13" s="956"/>
      <c r="C13" s="290"/>
    </row>
    <row r="14" spans="1:3">
      <c r="B14" s="957" t="s">
        <v>4360</v>
      </c>
      <c r="C14" s="290"/>
    </row>
    <row r="15" spans="1:3" ht="45">
      <c r="B15" s="956" t="s">
        <v>2263</v>
      </c>
      <c r="C15" s="290"/>
    </row>
    <row r="16" spans="1:3">
      <c r="B16" s="956"/>
      <c r="C16" s="290"/>
    </row>
    <row r="17" spans="2:3">
      <c r="B17" s="958" t="s">
        <v>2250</v>
      </c>
      <c r="C17" s="290"/>
    </row>
    <row r="18" spans="2:3" ht="12" thickBot="1">
      <c r="B18" s="959" t="s">
        <v>2251</v>
      </c>
      <c r="C18" s="959" t="s">
        <v>2252</v>
      </c>
    </row>
    <row r="19" spans="2:3" ht="12" thickTop="1">
      <c r="B19" s="960" t="s">
        <v>2264</v>
      </c>
      <c r="C19" s="960" t="s">
        <v>2253</v>
      </c>
    </row>
    <row r="20" spans="2:3">
      <c r="B20" s="26" t="s">
        <v>2254</v>
      </c>
      <c r="C20" s="961" t="s">
        <v>2255</v>
      </c>
    </row>
    <row r="21" spans="2:3">
      <c r="B21" s="960" t="s">
        <v>2265</v>
      </c>
      <c r="C21" s="960" t="s">
        <v>2256</v>
      </c>
    </row>
    <row r="22" spans="2:3">
      <c r="B22" s="957"/>
      <c r="C22" s="290"/>
    </row>
    <row r="23" spans="2:3">
      <c r="B23" s="957" t="s">
        <v>4361</v>
      </c>
      <c r="C23" s="290"/>
    </row>
    <row r="24" spans="2:3" ht="22.5">
      <c r="B24" s="956" t="s">
        <v>2266</v>
      </c>
      <c r="C24" s="290"/>
    </row>
    <row r="25" spans="2:3">
      <c r="B25" s="956"/>
      <c r="C25" s="290"/>
    </row>
    <row r="26" spans="2:3">
      <c r="B26" s="958" t="s">
        <v>2257</v>
      </c>
      <c r="C26" s="290"/>
    </row>
    <row r="27" spans="2:3" ht="12" thickBot="1">
      <c r="B27" s="959" t="s">
        <v>2251</v>
      </c>
      <c r="C27" s="959" t="s">
        <v>2252</v>
      </c>
    </row>
    <row r="28" spans="2:3" ht="12" thickTop="1">
      <c r="B28" s="1075" t="s">
        <v>2258</v>
      </c>
      <c r="C28" s="962" t="s">
        <v>4262</v>
      </c>
    </row>
    <row r="29" spans="2:3">
      <c r="B29" s="1076"/>
      <c r="C29" s="962" t="s">
        <v>4263</v>
      </c>
    </row>
    <row r="30" spans="2:3">
      <c r="B30" s="1076"/>
      <c r="C30" s="962" t="s">
        <v>4264</v>
      </c>
    </row>
    <row r="31" spans="2:3">
      <c r="B31" s="1076"/>
      <c r="C31" s="962" t="s">
        <v>4265</v>
      </c>
    </row>
    <row r="32" spans="2:3">
      <c r="B32" s="1077" t="s">
        <v>2254</v>
      </c>
      <c r="C32" s="963" t="s">
        <v>4266</v>
      </c>
    </row>
    <row r="33" spans="2:3">
      <c r="B33" s="1077"/>
      <c r="C33" s="963" t="s">
        <v>4267</v>
      </c>
    </row>
    <row r="34" spans="2:3">
      <c r="B34" s="1077"/>
      <c r="C34" s="963" t="s">
        <v>4268</v>
      </c>
    </row>
    <row r="35" spans="2:3">
      <c r="B35" s="1077"/>
      <c r="C35" s="963" t="s">
        <v>4269</v>
      </c>
    </row>
    <row r="36" spans="2:3">
      <c r="B36" s="1076" t="s">
        <v>2267</v>
      </c>
      <c r="C36" s="962" t="s">
        <v>4270</v>
      </c>
    </row>
    <row r="37" spans="2:3">
      <c r="B37" s="1076"/>
      <c r="C37" s="962" t="s">
        <v>4271</v>
      </c>
    </row>
    <row r="38" spans="2:3">
      <c r="B38" s="1076"/>
      <c r="C38" s="962" t="s">
        <v>4272</v>
      </c>
    </row>
    <row r="39" spans="2:3">
      <c r="B39" s="1076"/>
      <c r="C39" s="962" t="s">
        <v>4273</v>
      </c>
    </row>
    <row r="40" spans="2:3">
      <c r="B40" s="1076"/>
      <c r="C40" s="962" t="s">
        <v>4274</v>
      </c>
    </row>
    <row r="41" spans="2:3">
      <c r="B41" s="1076"/>
      <c r="C41" s="962" t="s">
        <v>4275</v>
      </c>
    </row>
    <row r="42" spans="2:3">
      <c r="B42" s="957"/>
      <c r="C42" s="290"/>
    </row>
    <row r="43" spans="2:3">
      <c r="B43" s="957" t="s">
        <v>4362</v>
      </c>
      <c r="C43" s="290"/>
    </row>
    <row r="44" spans="2:3" ht="22.5">
      <c r="B44" s="956" t="s">
        <v>2259</v>
      </c>
      <c r="C44" s="290"/>
    </row>
    <row r="45" spans="2:3" ht="12" thickBot="1">
      <c r="B45" s="959" t="s">
        <v>2251</v>
      </c>
      <c r="C45" s="959" t="s">
        <v>2260</v>
      </c>
    </row>
    <row r="46" spans="2:3" ht="12" thickTop="1">
      <c r="B46" s="1078" t="s">
        <v>2261</v>
      </c>
      <c r="C46" s="962" t="s">
        <v>4276</v>
      </c>
    </row>
    <row r="47" spans="2:3">
      <c r="B47" s="1074"/>
      <c r="C47" s="962" t="s">
        <v>4277</v>
      </c>
    </row>
    <row r="48" spans="2:3">
      <c r="B48" s="1074"/>
      <c r="C48" s="962" t="s">
        <v>4278</v>
      </c>
    </row>
    <row r="49" spans="2:3">
      <c r="B49" s="1074"/>
      <c r="C49" s="962" t="s">
        <v>4279</v>
      </c>
    </row>
    <row r="50" spans="2:3">
      <c r="B50" s="1079" t="s">
        <v>2254</v>
      </c>
      <c r="C50" s="963" t="s">
        <v>4280</v>
      </c>
    </row>
    <row r="51" spans="2:3">
      <c r="B51" s="1079"/>
      <c r="C51" s="963" t="s">
        <v>4281</v>
      </c>
    </row>
    <row r="52" spans="2:3">
      <c r="B52" s="1079"/>
      <c r="C52" s="963" t="s">
        <v>4282</v>
      </c>
    </row>
    <row r="53" spans="2:3">
      <c r="B53" s="1079"/>
      <c r="C53" s="963" t="s">
        <v>4283</v>
      </c>
    </row>
    <row r="54" spans="2:3">
      <c r="B54" s="1074" t="s">
        <v>2262</v>
      </c>
      <c r="C54" s="962" t="s">
        <v>4284</v>
      </c>
    </row>
    <row r="55" spans="2:3">
      <c r="B55" s="1074"/>
      <c r="C55" s="962" t="s">
        <v>4285</v>
      </c>
    </row>
    <row r="56" spans="2:3">
      <c r="B56" s="1074"/>
      <c r="C56" s="962" t="s">
        <v>4274</v>
      </c>
    </row>
    <row r="57" spans="2:3">
      <c r="B57" s="1074"/>
      <c r="C57" s="962" t="s">
        <v>4275</v>
      </c>
    </row>
  </sheetData>
  <mergeCells count="6">
    <mergeCell ref="B54:B57"/>
    <mergeCell ref="B28:B31"/>
    <mergeCell ref="B32:B35"/>
    <mergeCell ref="B36:B41"/>
    <mergeCell ref="B46:B49"/>
    <mergeCell ref="B50:B5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26"/>
  <sheetViews>
    <sheetView topLeftCell="A6" zoomScale="110" zoomScaleNormal="110" workbookViewId="0">
      <selection activeCell="I18" sqref="I18"/>
    </sheetView>
  </sheetViews>
  <sheetFormatPr baseColWidth="10" defaultColWidth="11.5703125" defaultRowHeight="11.25"/>
  <cols>
    <col min="1" max="1" width="24.7109375" style="884" customWidth="1"/>
    <col min="2" max="2" width="64.42578125" style="1" customWidth="1"/>
    <col min="3" max="3" width="52" style="1" customWidth="1"/>
    <col min="4" max="4" width="21.28515625" style="4" customWidth="1"/>
    <col min="5" max="5" width="17.7109375" style="355" customWidth="1"/>
    <col min="6" max="6" width="24.28515625" style="1" customWidth="1"/>
    <col min="7" max="8" width="11.5703125" style="1"/>
    <col min="9" max="9" width="38.28515625" style="1" customWidth="1"/>
    <col min="10" max="10" width="42.7109375" style="1" customWidth="1"/>
    <col min="11" max="16" width="11.5703125" style="1"/>
    <col min="17" max="17" width="27.28515625" style="1" customWidth="1"/>
    <col min="18" max="18" width="51.42578125" style="1" customWidth="1"/>
    <col min="19" max="19" width="36.7109375" style="1" customWidth="1"/>
    <col min="20" max="16384" width="11.5703125" style="1"/>
  </cols>
  <sheetData>
    <row r="2" spans="1:24">
      <c r="A2" s="166" t="s">
        <v>4219</v>
      </c>
    </row>
    <row r="5" spans="1:24" ht="12" thickBot="1">
      <c r="B5" s="885" t="s">
        <v>2569</v>
      </c>
      <c r="H5" s="885" t="s">
        <v>2570</v>
      </c>
      <c r="J5" s="886"/>
      <c r="K5" s="4"/>
      <c r="L5" s="355"/>
      <c r="Q5" s="885" t="s">
        <v>2571</v>
      </c>
      <c r="T5" s="4"/>
      <c r="U5" s="355"/>
    </row>
    <row r="6" spans="1:24" ht="12.75" thickTop="1" thickBot="1">
      <c r="C6" s="886"/>
      <c r="H6" s="885"/>
      <c r="J6" s="886"/>
      <c r="K6" s="4"/>
      <c r="L6" s="355"/>
      <c r="Q6" s="884"/>
      <c r="T6" s="4"/>
      <c r="U6" s="355"/>
    </row>
    <row r="7" spans="1:24" ht="136.5" thickTop="1" thickBot="1">
      <c r="B7" s="887"/>
      <c r="C7" s="888" t="s">
        <v>2278</v>
      </c>
      <c r="D7" s="889" t="s">
        <v>2279</v>
      </c>
      <c r="H7" s="884"/>
      <c r="I7" s="887"/>
      <c r="J7" s="888" t="s">
        <v>2278</v>
      </c>
      <c r="K7" s="889" t="s">
        <v>2543</v>
      </c>
      <c r="L7" s="355"/>
      <c r="M7" s="3" t="s">
        <v>2544</v>
      </c>
      <c r="Q7" s="884"/>
      <c r="R7" s="887"/>
      <c r="S7" s="888" t="s">
        <v>2278</v>
      </c>
      <c r="T7" s="889" t="s">
        <v>2563</v>
      </c>
      <c r="U7" s="355"/>
    </row>
    <row r="8" spans="1:24" ht="24" thickTop="1" thickBot="1">
      <c r="B8" s="887"/>
      <c r="C8" s="888" t="s">
        <v>2280</v>
      </c>
      <c r="D8" s="890" t="s">
        <v>2281</v>
      </c>
      <c r="H8" s="884"/>
      <c r="I8" s="887"/>
      <c r="J8" s="888" t="s">
        <v>2280</v>
      </c>
      <c r="K8" s="890" t="s">
        <v>2545</v>
      </c>
      <c r="L8" s="355"/>
      <c r="Q8" s="884"/>
      <c r="R8" s="887"/>
      <c r="S8" s="888" t="s">
        <v>2280</v>
      </c>
      <c r="T8" s="890" t="s">
        <v>2545</v>
      </c>
      <c r="U8" s="355"/>
    </row>
    <row r="9" spans="1:24" ht="12.75" thickTop="1" thickBot="1">
      <c r="C9" s="888" t="s">
        <v>2282</v>
      </c>
      <c r="D9" s="891">
        <v>394</v>
      </c>
      <c r="H9" s="884"/>
      <c r="J9" s="888" t="s">
        <v>2282</v>
      </c>
      <c r="K9" s="891">
        <v>223</v>
      </c>
      <c r="L9" s="355"/>
      <c r="Q9" s="884"/>
      <c r="S9" s="888" t="s">
        <v>2282</v>
      </c>
      <c r="T9" s="891">
        <v>154</v>
      </c>
      <c r="U9" s="355"/>
    </row>
    <row r="10" spans="1:24" ht="12.75" thickTop="1" thickBot="1">
      <c r="B10" s="892"/>
      <c r="C10" s="893" t="s">
        <v>2283</v>
      </c>
      <c r="D10" s="891" t="s">
        <v>432</v>
      </c>
      <c r="H10" s="884"/>
      <c r="I10" s="892"/>
      <c r="J10" s="893" t="s">
        <v>2283</v>
      </c>
      <c r="K10" s="891" t="s">
        <v>2546</v>
      </c>
      <c r="L10" s="355"/>
      <c r="Q10" s="884"/>
      <c r="R10" s="892"/>
      <c r="S10" s="893" t="s">
        <v>2283</v>
      </c>
      <c r="T10" s="891" t="s">
        <v>1137</v>
      </c>
      <c r="U10" s="355"/>
    </row>
    <row r="11" spans="1:24" ht="12.75" thickTop="1" thickBot="1">
      <c r="C11" s="888" t="s">
        <v>659</v>
      </c>
      <c r="D11" s="894">
        <v>44818</v>
      </c>
      <c r="F11" s="895"/>
      <c r="H11" s="884"/>
      <c r="J11" s="888" t="s">
        <v>659</v>
      </c>
      <c r="K11" s="894">
        <v>44894</v>
      </c>
      <c r="L11" s="355"/>
      <c r="M11" s="895"/>
      <c r="Q11" s="884"/>
      <c r="S11" s="888" t="s">
        <v>659</v>
      </c>
      <c r="T11" s="894">
        <v>44743</v>
      </c>
      <c r="U11" s="355"/>
      <c r="V11" s="895"/>
    </row>
    <row r="12" spans="1:24" ht="12.75" thickTop="1" thickBot="1">
      <c r="C12" s="888" t="s">
        <v>2284</v>
      </c>
      <c r="D12" s="891">
        <v>20</v>
      </c>
      <c r="F12" s="354"/>
      <c r="H12" s="884"/>
      <c r="J12" s="888" t="s">
        <v>2284</v>
      </c>
      <c r="K12" s="891">
        <v>498</v>
      </c>
      <c r="L12" s="355"/>
      <c r="M12" s="354"/>
      <c r="Q12" s="884"/>
      <c r="S12" s="888" t="s">
        <v>2284</v>
      </c>
      <c r="T12" s="891">
        <v>138</v>
      </c>
      <c r="U12" s="355"/>
      <c r="V12" s="354"/>
    </row>
    <row r="13" spans="1:24" ht="12" thickTop="1">
      <c r="A13" s="896"/>
      <c r="H13" s="896"/>
      <c r="K13" s="4"/>
      <c r="L13" s="355"/>
      <c r="Q13" s="896"/>
      <c r="T13" s="4"/>
      <c r="U13" s="355"/>
    </row>
    <row r="14" spans="1:24" ht="22.5">
      <c r="A14" s="897" t="s">
        <v>2285</v>
      </c>
      <c r="B14" s="898" t="s">
        <v>2286</v>
      </c>
      <c r="C14" s="899" t="s">
        <v>2287</v>
      </c>
      <c r="D14" s="900" t="s">
        <v>2288</v>
      </c>
      <c r="E14" s="901" t="s">
        <v>2289</v>
      </c>
      <c r="H14" s="897" t="s">
        <v>2285</v>
      </c>
      <c r="I14" s="898" t="s">
        <v>2286</v>
      </c>
      <c r="J14" s="899" t="s">
        <v>2287</v>
      </c>
      <c r="K14" s="900" t="s">
        <v>2288</v>
      </c>
      <c r="L14" s="901" t="s">
        <v>2289</v>
      </c>
      <c r="Q14" s="897" t="s">
        <v>2285</v>
      </c>
      <c r="R14" s="898" t="s">
        <v>2286</v>
      </c>
      <c r="S14" s="899" t="s">
        <v>2287</v>
      </c>
      <c r="T14" s="900" t="s">
        <v>2288</v>
      </c>
      <c r="U14" s="901" t="s">
        <v>2289</v>
      </c>
      <c r="X14" s="468"/>
    </row>
    <row r="15" spans="1:24" s="468" customFormat="1" ht="22.5">
      <c r="A15" s="1102" t="s">
        <v>2290</v>
      </c>
      <c r="B15" s="902" t="s">
        <v>2291</v>
      </c>
      <c r="C15" s="1084" t="s">
        <v>2292</v>
      </c>
      <c r="D15" s="1104" t="s">
        <v>12</v>
      </c>
      <c r="E15" s="1105" t="s">
        <v>2293</v>
      </c>
      <c r="H15" s="1102" t="s">
        <v>2290</v>
      </c>
      <c r="I15" s="902" t="s">
        <v>2291</v>
      </c>
      <c r="J15" s="1084" t="s">
        <v>2292</v>
      </c>
      <c r="K15" s="1104" t="s">
        <v>12</v>
      </c>
      <c r="L15" s="1105" t="s">
        <v>2293</v>
      </c>
      <c r="Q15" s="1102" t="s">
        <v>2290</v>
      </c>
      <c r="R15" s="902" t="s">
        <v>2291</v>
      </c>
      <c r="S15" s="1084" t="s">
        <v>2292</v>
      </c>
      <c r="T15" s="1104" t="s">
        <v>12</v>
      </c>
      <c r="U15" s="1105" t="s">
        <v>2293</v>
      </c>
    </row>
    <row r="16" spans="1:24" s="468" customFormat="1" ht="45">
      <c r="A16" s="1103"/>
      <c r="B16" s="903" t="s">
        <v>2294</v>
      </c>
      <c r="C16" s="1082"/>
      <c r="D16" s="1092"/>
      <c r="E16" s="1093"/>
      <c r="H16" s="1103"/>
      <c r="I16" s="903" t="s">
        <v>2294</v>
      </c>
      <c r="J16" s="1082"/>
      <c r="K16" s="1092"/>
      <c r="L16" s="1093"/>
      <c r="Q16" s="1103"/>
      <c r="R16" s="903" t="s">
        <v>2294</v>
      </c>
      <c r="S16" s="1082"/>
      <c r="T16" s="1092"/>
      <c r="U16" s="1093"/>
    </row>
    <row r="17" spans="1:24" s="468" customFormat="1" ht="68.25" thickBot="1">
      <c r="A17" s="904" t="s">
        <v>2295</v>
      </c>
      <c r="B17" s="903" t="s">
        <v>2296</v>
      </c>
      <c r="C17" s="1083"/>
      <c r="D17" s="1092"/>
      <c r="E17" s="1093"/>
      <c r="H17" s="904" t="s">
        <v>2295</v>
      </c>
      <c r="I17" s="903" t="s">
        <v>2296</v>
      </c>
      <c r="J17" s="1083"/>
      <c r="K17" s="1092"/>
      <c r="L17" s="1093"/>
      <c r="Q17" s="904" t="s">
        <v>2295</v>
      </c>
      <c r="R17" s="903" t="s">
        <v>2296</v>
      </c>
      <c r="S17" s="1083"/>
      <c r="T17" s="1092"/>
      <c r="U17" s="1093"/>
    </row>
    <row r="18" spans="1:24" s="468" customFormat="1" ht="45.75" thickTop="1">
      <c r="A18" s="1082" t="s">
        <v>2297</v>
      </c>
      <c r="B18" s="908" t="s">
        <v>2298</v>
      </c>
      <c r="C18" s="909" t="s">
        <v>2299</v>
      </c>
      <c r="D18" s="905" t="s">
        <v>250</v>
      </c>
      <c r="E18" s="1093"/>
      <c r="H18" s="1082" t="s">
        <v>2297</v>
      </c>
      <c r="I18" s="908" t="s">
        <v>2298</v>
      </c>
      <c r="J18" s="909" t="s">
        <v>2299</v>
      </c>
      <c r="K18" s="905" t="s">
        <v>250</v>
      </c>
      <c r="L18" s="1093"/>
      <c r="Q18" s="1082" t="s">
        <v>2297</v>
      </c>
      <c r="R18" s="908" t="s">
        <v>2298</v>
      </c>
      <c r="S18" s="909" t="s">
        <v>2299</v>
      </c>
      <c r="T18" s="905" t="s">
        <v>250</v>
      </c>
      <c r="U18" s="1093"/>
    </row>
    <row r="19" spans="1:24" s="468" customFormat="1" ht="124.5" thickBot="1">
      <c r="A19" s="1082"/>
      <c r="B19" s="903" t="s">
        <v>2300</v>
      </c>
      <c r="C19" s="904" t="s">
        <v>2301</v>
      </c>
      <c r="D19" s="910" t="s">
        <v>12</v>
      </c>
      <c r="E19" s="1106"/>
      <c r="H19" s="1082"/>
      <c r="I19" s="903" t="s">
        <v>2300</v>
      </c>
      <c r="J19" s="904" t="s">
        <v>2301</v>
      </c>
      <c r="K19" s="910" t="s">
        <v>12</v>
      </c>
      <c r="L19" s="1106"/>
      <c r="Q19" s="1082"/>
      <c r="R19" s="903" t="s">
        <v>2300</v>
      </c>
      <c r="S19" s="904" t="s">
        <v>2301</v>
      </c>
      <c r="T19" s="910" t="s">
        <v>12</v>
      </c>
      <c r="U19" s="1106"/>
    </row>
    <row r="20" spans="1:24" s="468" customFormat="1" ht="17.25" customHeight="1" thickTop="1">
      <c r="A20" s="904"/>
      <c r="B20" s="25" t="s">
        <v>2302</v>
      </c>
      <c r="C20" s="1086" t="s">
        <v>2303</v>
      </c>
      <c r="D20" s="1099" t="s">
        <v>2304</v>
      </c>
      <c r="E20" s="1093" t="s">
        <v>2293</v>
      </c>
      <c r="F20" s="468" t="s">
        <v>2305</v>
      </c>
      <c r="H20" s="904"/>
      <c r="I20" s="913" t="s">
        <v>2302</v>
      </c>
      <c r="J20" s="1086" t="s">
        <v>2303</v>
      </c>
      <c r="K20" s="1099" t="s">
        <v>2304</v>
      </c>
      <c r="L20" s="1093" t="s">
        <v>2293</v>
      </c>
      <c r="M20" s="468" t="s">
        <v>2305</v>
      </c>
      <c r="Q20" s="904"/>
      <c r="R20" s="913" t="s">
        <v>2302</v>
      </c>
      <c r="S20" s="1086" t="s">
        <v>2303</v>
      </c>
      <c r="T20" s="1099" t="s">
        <v>12</v>
      </c>
      <c r="U20" s="1093" t="s">
        <v>2293</v>
      </c>
      <c r="V20" s="468" t="s">
        <v>2305</v>
      </c>
    </row>
    <row r="21" spans="1:24" s="468" customFormat="1" ht="68.25" thickBot="1">
      <c r="A21" s="904" t="s">
        <v>2306</v>
      </c>
      <c r="B21" s="903" t="s">
        <v>2307</v>
      </c>
      <c r="C21" s="1083"/>
      <c r="D21" s="1100"/>
      <c r="E21" s="1093"/>
      <c r="H21" s="904" t="s">
        <v>2306</v>
      </c>
      <c r="I21" s="903" t="s">
        <v>2307</v>
      </c>
      <c r="J21" s="1083"/>
      <c r="K21" s="1100"/>
      <c r="L21" s="1093"/>
      <c r="Q21" s="904" t="s">
        <v>2306</v>
      </c>
      <c r="R21" s="903" t="s">
        <v>2307</v>
      </c>
      <c r="S21" s="1083"/>
      <c r="T21" s="1100"/>
      <c r="U21" s="1093"/>
    </row>
    <row r="22" spans="1:24" s="468" customFormat="1" ht="170.25" thickTop="1" thickBot="1">
      <c r="A22" s="1091" t="s">
        <v>2297</v>
      </c>
      <c r="B22" s="903" t="s">
        <v>2308</v>
      </c>
      <c r="C22" s="916" t="s">
        <v>2309</v>
      </c>
      <c r="D22" s="914" t="s">
        <v>2304</v>
      </c>
      <c r="E22" s="906" t="s">
        <v>2293</v>
      </c>
      <c r="F22" s="917" t="s">
        <v>2310</v>
      </c>
      <c r="H22" s="1091" t="s">
        <v>2297</v>
      </c>
      <c r="I22" s="903" t="s">
        <v>2308</v>
      </c>
      <c r="J22" s="916" t="s">
        <v>2309</v>
      </c>
      <c r="K22" s="914" t="s">
        <v>2304</v>
      </c>
      <c r="L22" s="906" t="s">
        <v>2293</v>
      </c>
      <c r="M22" s="917" t="s">
        <v>2310</v>
      </c>
      <c r="Q22" s="1091" t="s">
        <v>2297</v>
      </c>
      <c r="R22" s="903" t="s">
        <v>2308</v>
      </c>
      <c r="S22" s="916" t="s">
        <v>2309</v>
      </c>
      <c r="T22" s="914" t="s">
        <v>12</v>
      </c>
      <c r="U22" s="906" t="s">
        <v>2293</v>
      </c>
      <c r="V22" s="917" t="s">
        <v>2310</v>
      </c>
      <c r="X22" s="1"/>
    </row>
    <row r="23" spans="1:24" ht="24" thickTop="1" thickBot="1">
      <c r="A23" s="1091"/>
      <c r="B23" s="903" t="s">
        <v>2311</v>
      </c>
      <c r="C23" s="916" t="s">
        <v>2312</v>
      </c>
      <c r="D23" s="905" t="s">
        <v>2304</v>
      </c>
      <c r="E23" s="906" t="s">
        <v>2293</v>
      </c>
      <c r="F23" s="3"/>
      <c r="H23" s="1091"/>
      <c r="I23" s="903" t="s">
        <v>2311</v>
      </c>
      <c r="J23" s="916" t="s">
        <v>2312</v>
      </c>
      <c r="K23" s="905" t="s">
        <v>2304</v>
      </c>
      <c r="L23" s="906" t="s">
        <v>2293</v>
      </c>
      <c r="M23" s="3"/>
      <c r="Q23" s="1091"/>
      <c r="R23" s="903" t="s">
        <v>2311</v>
      </c>
      <c r="S23" s="916" t="s">
        <v>2312</v>
      </c>
      <c r="T23" s="905" t="s">
        <v>13</v>
      </c>
      <c r="U23" s="906" t="s">
        <v>2293</v>
      </c>
      <c r="V23" s="3"/>
      <c r="X23" s="468"/>
    </row>
    <row r="24" spans="1:24" s="468" customFormat="1" ht="30.75" customHeight="1" thickTop="1" thickBot="1">
      <c r="A24" s="1091"/>
      <c r="B24" s="903" t="s">
        <v>2313</v>
      </c>
      <c r="C24" s="916" t="s">
        <v>2314</v>
      </c>
      <c r="D24" s="905" t="s">
        <v>2304</v>
      </c>
      <c r="E24" s="918" t="s">
        <v>2293</v>
      </c>
      <c r="H24" s="1091"/>
      <c r="I24" s="903" t="s">
        <v>2313</v>
      </c>
      <c r="J24" s="916" t="s">
        <v>2314</v>
      </c>
      <c r="K24" s="905" t="s">
        <v>2304</v>
      </c>
      <c r="L24" s="918" t="s">
        <v>2293</v>
      </c>
      <c r="Q24" s="1091"/>
      <c r="R24" s="903" t="s">
        <v>2313</v>
      </c>
      <c r="S24" s="916" t="s">
        <v>2314</v>
      </c>
      <c r="T24" s="905" t="s">
        <v>12</v>
      </c>
      <c r="U24" s="918" t="s">
        <v>2293</v>
      </c>
    </row>
    <row r="25" spans="1:24" s="468" customFormat="1" ht="22.5" customHeight="1" thickTop="1" thickBot="1">
      <c r="A25" s="1101" t="s">
        <v>2315</v>
      </c>
      <c r="B25" s="903" t="s">
        <v>2316</v>
      </c>
      <c r="C25" s="912" t="s">
        <v>2317</v>
      </c>
      <c r="D25" s="905" t="s">
        <v>2304</v>
      </c>
      <c r="E25" s="906" t="s">
        <v>2293</v>
      </c>
      <c r="H25" s="1101" t="s">
        <v>2315</v>
      </c>
      <c r="I25" s="903" t="s">
        <v>2316</v>
      </c>
      <c r="J25" s="912" t="s">
        <v>2317</v>
      </c>
      <c r="K25" s="905" t="s">
        <v>2304</v>
      </c>
      <c r="L25" s="906" t="s">
        <v>2293</v>
      </c>
      <c r="Q25" s="1101" t="s">
        <v>2315</v>
      </c>
      <c r="R25" s="903" t="s">
        <v>2316</v>
      </c>
      <c r="S25" s="912" t="s">
        <v>2317</v>
      </c>
      <c r="T25" s="905" t="s">
        <v>12</v>
      </c>
      <c r="U25" s="906" t="s">
        <v>2293</v>
      </c>
    </row>
    <row r="26" spans="1:24" s="468" customFormat="1" ht="13.5" customHeight="1" thickTop="1" thickBot="1">
      <c r="A26" s="1101"/>
      <c r="B26" s="903" t="s">
        <v>2318</v>
      </c>
      <c r="C26" s="912" t="s">
        <v>2319</v>
      </c>
      <c r="D26" s="905" t="s">
        <v>2304</v>
      </c>
      <c r="E26" s="918" t="s">
        <v>2293</v>
      </c>
      <c r="H26" s="1101"/>
      <c r="I26" s="903" t="s">
        <v>2318</v>
      </c>
      <c r="J26" s="912" t="s">
        <v>2319</v>
      </c>
      <c r="K26" s="905" t="s">
        <v>2304</v>
      </c>
      <c r="L26" s="918" t="s">
        <v>2293</v>
      </c>
      <c r="Q26" s="1101"/>
      <c r="R26" s="903" t="s">
        <v>2318</v>
      </c>
      <c r="S26" s="912" t="s">
        <v>2319</v>
      </c>
      <c r="T26" s="905" t="s">
        <v>12</v>
      </c>
      <c r="U26" s="918" t="s">
        <v>2293</v>
      </c>
    </row>
    <row r="27" spans="1:24" s="468" customFormat="1" ht="13.5" customHeight="1" thickTop="1" thickBot="1">
      <c r="A27" s="1101"/>
      <c r="B27" s="903" t="s">
        <v>2320</v>
      </c>
      <c r="C27" s="912" t="s">
        <v>2321</v>
      </c>
      <c r="D27" s="905" t="s">
        <v>2304</v>
      </c>
      <c r="E27" s="918" t="s">
        <v>2293</v>
      </c>
      <c r="H27" s="1101"/>
      <c r="I27" s="903" t="s">
        <v>2320</v>
      </c>
      <c r="J27" s="912" t="s">
        <v>2321</v>
      </c>
      <c r="K27" s="905" t="s">
        <v>2304</v>
      </c>
      <c r="L27" s="918" t="s">
        <v>2293</v>
      </c>
      <c r="Q27" s="1101"/>
      <c r="R27" s="903" t="s">
        <v>2320</v>
      </c>
      <c r="S27" s="912" t="s">
        <v>2321</v>
      </c>
      <c r="T27" s="905" t="s">
        <v>12</v>
      </c>
      <c r="U27" s="918" t="s">
        <v>2293</v>
      </c>
    </row>
    <row r="28" spans="1:24" s="468" customFormat="1" ht="13.5" customHeight="1" thickTop="1" thickBot="1">
      <c r="A28" s="1101"/>
      <c r="B28" s="903" t="s">
        <v>2322</v>
      </c>
      <c r="C28" s="912" t="s">
        <v>2323</v>
      </c>
      <c r="D28" s="905" t="s">
        <v>2304</v>
      </c>
      <c r="E28" s="918" t="s">
        <v>2293</v>
      </c>
      <c r="H28" s="1101"/>
      <c r="I28" s="903" t="s">
        <v>2322</v>
      </c>
      <c r="J28" s="912" t="s">
        <v>2323</v>
      </c>
      <c r="K28" s="905" t="s">
        <v>2304</v>
      </c>
      <c r="L28" s="918" t="s">
        <v>2293</v>
      </c>
      <c r="Q28" s="1101"/>
      <c r="R28" s="903" t="s">
        <v>2322</v>
      </c>
      <c r="S28" s="912" t="s">
        <v>2323</v>
      </c>
      <c r="T28" s="905" t="s">
        <v>12</v>
      </c>
      <c r="U28" s="918" t="s">
        <v>2293</v>
      </c>
    </row>
    <row r="29" spans="1:24" s="468" customFormat="1" ht="24" customHeight="1" thickTop="1" thickBot="1">
      <c r="A29" s="1101"/>
      <c r="B29" s="903"/>
      <c r="C29" s="920" t="s">
        <v>2324</v>
      </c>
      <c r="D29" s="905" t="s">
        <v>2304</v>
      </c>
      <c r="E29" s="906" t="s">
        <v>2293</v>
      </c>
      <c r="H29" s="1101"/>
      <c r="I29" s="903"/>
      <c r="J29" s="920" t="s">
        <v>2324</v>
      </c>
      <c r="K29" s="905" t="s">
        <v>2304</v>
      </c>
      <c r="L29" s="906" t="s">
        <v>2293</v>
      </c>
      <c r="Q29" s="1101"/>
      <c r="R29" s="903"/>
      <c r="S29" s="920" t="s">
        <v>2324</v>
      </c>
      <c r="T29" s="905" t="s">
        <v>12</v>
      </c>
      <c r="U29" s="906" t="s">
        <v>2293</v>
      </c>
    </row>
    <row r="30" spans="1:24" s="468" customFormat="1" ht="24.75" customHeight="1" thickTop="1">
      <c r="A30" s="1101"/>
      <c r="B30" s="1097" t="s">
        <v>2325</v>
      </c>
      <c r="C30" s="904" t="s">
        <v>2326</v>
      </c>
      <c r="D30" s="905" t="s">
        <v>2304</v>
      </c>
      <c r="E30" s="906"/>
      <c r="H30" s="1101"/>
      <c r="I30" s="1097" t="s">
        <v>2325</v>
      </c>
      <c r="J30" s="904" t="s">
        <v>2326</v>
      </c>
      <c r="K30" s="905" t="s">
        <v>2304</v>
      </c>
      <c r="L30" s="906"/>
      <c r="Q30" s="1101"/>
      <c r="R30" s="1097" t="s">
        <v>2325</v>
      </c>
      <c r="S30" s="904" t="s">
        <v>2326</v>
      </c>
      <c r="T30" s="905" t="s">
        <v>2304</v>
      </c>
      <c r="U30" s="906"/>
    </row>
    <row r="31" spans="1:24" s="468" customFormat="1" ht="33.75">
      <c r="A31" s="1101"/>
      <c r="B31" s="1097"/>
      <c r="C31" s="904" t="s">
        <v>2327</v>
      </c>
      <c r="D31" s="905" t="s">
        <v>2304</v>
      </c>
      <c r="E31" s="906" t="s">
        <v>2328</v>
      </c>
      <c r="H31" s="1101"/>
      <c r="I31" s="1097"/>
      <c r="J31" s="904" t="s">
        <v>2327</v>
      </c>
      <c r="K31" s="905" t="s">
        <v>2304</v>
      </c>
      <c r="L31" s="906" t="s">
        <v>2328</v>
      </c>
      <c r="Q31" s="1101"/>
      <c r="R31" s="1097"/>
      <c r="S31" s="904" t="s">
        <v>2327</v>
      </c>
      <c r="T31" s="905" t="s">
        <v>12</v>
      </c>
      <c r="U31" s="906" t="s">
        <v>2328</v>
      </c>
    </row>
    <row r="32" spans="1:24" s="468" customFormat="1" ht="23.25" thickBot="1">
      <c r="A32" s="1101"/>
      <c r="B32" s="1097"/>
      <c r="C32" s="904" t="s">
        <v>2329</v>
      </c>
      <c r="D32" s="921" t="s">
        <v>2304</v>
      </c>
      <c r="E32" s="906" t="s">
        <v>2330</v>
      </c>
      <c r="H32" s="1101"/>
      <c r="I32" s="1097"/>
      <c r="J32" s="904" t="s">
        <v>2329</v>
      </c>
      <c r="K32" s="921" t="s">
        <v>2304</v>
      </c>
      <c r="L32" s="906" t="s">
        <v>2330</v>
      </c>
      <c r="Q32" s="1101"/>
      <c r="R32" s="1097"/>
      <c r="S32" s="904" t="s">
        <v>2329</v>
      </c>
      <c r="T32" s="921" t="s">
        <v>2304</v>
      </c>
      <c r="U32" s="906" t="s">
        <v>2330</v>
      </c>
    </row>
    <row r="33" spans="1:24" s="468" customFormat="1" ht="32.25" customHeight="1" thickTop="1" thickBot="1">
      <c r="A33" s="1101"/>
      <c r="B33" s="903" t="s">
        <v>2331</v>
      </c>
      <c r="C33" s="920" t="s">
        <v>2332</v>
      </c>
      <c r="D33" s="905" t="s">
        <v>250</v>
      </c>
      <c r="E33" s="922" t="s">
        <v>2333</v>
      </c>
      <c r="H33" s="1101"/>
      <c r="I33" s="903" t="s">
        <v>2331</v>
      </c>
      <c r="J33" s="920" t="s">
        <v>2332</v>
      </c>
      <c r="K33" s="905" t="s">
        <v>250</v>
      </c>
      <c r="L33" s="922" t="s">
        <v>2333</v>
      </c>
      <c r="Q33" s="1101"/>
      <c r="R33" s="903" t="s">
        <v>2331</v>
      </c>
      <c r="S33" s="920" t="s">
        <v>2564</v>
      </c>
      <c r="T33" s="905" t="s">
        <v>250</v>
      </c>
      <c r="U33" s="922" t="s">
        <v>2333</v>
      </c>
    </row>
    <row r="34" spans="1:24" s="468" customFormat="1" ht="34.5" thickTop="1">
      <c r="A34" s="1082" t="s">
        <v>2297</v>
      </c>
      <c r="B34" s="903" t="s">
        <v>2334</v>
      </c>
      <c r="C34" s="912" t="s">
        <v>2335</v>
      </c>
      <c r="D34" s="905"/>
      <c r="E34" s="1093" t="s">
        <v>2293</v>
      </c>
      <c r="H34" s="1082" t="s">
        <v>2297</v>
      </c>
      <c r="I34" s="903" t="s">
        <v>2334</v>
      </c>
      <c r="J34" s="912" t="s">
        <v>2335</v>
      </c>
      <c r="K34" s="905"/>
      <c r="L34" s="1093" t="s">
        <v>2293</v>
      </c>
      <c r="Q34" s="1082" t="s">
        <v>2297</v>
      </c>
      <c r="R34" s="903" t="s">
        <v>2334</v>
      </c>
      <c r="S34" s="912" t="s">
        <v>2335</v>
      </c>
      <c r="T34" s="905"/>
      <c r="U34" s="1093" t="s">
        <v>2293</v>
      </c>
    </row>
    <row r="35" spans="1:24" s="468" customFormat="1">
      <c r="A35" s="1082"/>
      <c r="B35" s="1097" t="s">
        <v>2313</v>
      </c>
      <c r="C35" s="904" t="s">
        <v>2336</v>
      </c>
      <c r="D35" s="905" t="s">
        <v>2304</v>
      </c>
      <c r="E35" s="1093"/>
      <c r="H35" s="1082"/>
      <c r="I35" s="1097" t="s">
        <v>2313</v>
      </c>
      <c r="J35" s="904" t="s">
        <v>2336</v>
      </c>
      <c r="K35" s="905" t="s">
        <v>2304</v>
      </c>
      <c r="L35" s="1093"/>
      <c r="Q35" s="1082"/>
      <c r="R35" s="1097" t="s">
        <v>2313</v>
      </c>
      <c r="S35" s="904" t="s">
        <v>2336</v>
      </c>
      <c r="T35" s="905" t="s">
        <v>12</v>
      </c>
      <c r="U35" s="1093"/>
    </row>
    <row r="36" spans="1:24" s="468" customFormat="1" ht="12" thickBot="1">
      <c r="A36" s="1082"/>
      <c r="B36" s="1097"/>
      <c r="C36" s="907" t="s">
        <v>2337</v>
      </c>
      <c r="D36" s="921" t="s">
        <v>2304</v>
      </c>
      <c r="E36" s="906"/>
      <c r="H36" s="1082"/>
      <c r="I36" s="1097"/>
      <c r="J36" s="907" t="s">
        <v>2337</v>
      </c>
      <c r="K36" s="921" t="s">
        <v>2304</v>
      </c>
      <c r="L36" s="906"/>
      <c r="Q36" s="1082"/>
      <c r="R36" s="1097"/>
      <c r="S36" s="907" t="s">
        <v>2337</v>
      </c>
      <c r="T36" s="921" t="s">
        <v>2304</v>
      </c>
      <c r="U36" s="906"/>
    </row>
    <row r="37" spans="1:24" s="468" customFormat="1" ht="15.75" customHeight="1" thickTop="1">
      <c r="A37" s="1082" t="s">
        <v>2338</v>
      </c>
      <c r="B37" s="923" t="s">
        <v>2339</v>
      </c>
      <c r="C37" s="1086" t="s">
        <v>2340</v>
      </c>
      <c r="D37" s="1092" t="s">
        <v>2304</v>
      </c>
      <c r="E37" s="1093" t="s">
        <v>2341</v>
      </c>
      <c r="H37" s="1082" t="s">
        <v>2338</v>
      </c>
      <c r="I37" s="923" t="s">
        <v>2339</v>
      </c>
      <c r="J37" s="1086" t="s">
        <v>2340</v>
      </c>
      <c r="K37" s="1092" t="s">
        <v>2304</v>
      </c>
      <c r="L37" s="1093" t="s">
        <v>2341</v>
      </c>
      <c r="Q37" s="1082" t="s">
        <v>2338</v>
      </c>
      <c r="R37" s="923" t="s">
        <v>2339</v>
      </c>
      <c r="S37" s="1086" t="s">
        <v>2340</v>
      </c>
      <c r="T37" s="1092" t="s">
        <v>2304</v>
      </c>
      <c r="U37" s="1093" t="s">
        <v>2341</v>
      </c>
    </row>
    <row r="38" spans="1:24" s="468" customFormat="1" ht="90.75" thickBot="1">
      <c r="A38" s="1082"/>
      <c r="B38" s="924" t="s">
        <v>2342</v>
      </c>
      <c r="C38" s="1082"/>
      <c r="D38" s="1092"/>
      <c r="E38" s="1093"/>
      <c r="H38" s="1082"/>
      <c r="I38" s="924" t="s">
        <v>2342</v>
      </c>
      <c r="J38" s="1082"/>
      <c r="K38" s="1092"/>
      <c r="L38" s="1093"/>
      <c r="Q38" s="1082"/>
      <c r="R38" s="924" t="s">
        <v>2342</v>
      </c>
      <c r="S38" s="1082"/>
      <c r="T38" s="1092"/>
      <c r="U38" s="1093"/>
    </row>
    <row r="39" spans="1:24" s="468" customFormat="1" ht="34.5" thickTop="1">
      <c r="A39" s="1082"/>
      <c r="B39" s="923" t="s">
        <v>2343</v>
      </c>
      <c r="C39" s="912"/>
      <c r="D39" s="905"/>
      <c r="E39" s="906"/>
      <c r="H39" s="1082"/>
      <c r="I39" s="923" t="s">
        <v>2343</v>
      </c>
      <c r="J39" s="912"/>
      <c r="K39" s="905"/>
      <c r="L39" s="906"/>
      <c r="Q39" s="1082"/>
      <c r="R39" s="923" t="s">
        <v>2343</v>
      </c>
      <c r="S39" s="912"/>
      <c r="T39" s="905"/>
      <c r="U39" s="906"/>
    </row>
    <row r="40" spans="1:24" s="468" customFormat="1" ht="124.5" thickBot="1">
      <c r="A40" s="1082"/>
      <c r="B40" s="924" t="s">
        <v>2344</v>
      </c>
      <c r="C40" s="907" t="s">
        <v>2345</v>
      </c>
      <c r="D40" s="905" t="s">
        <v>2304</v>
      </c>
      <c r="E40" s="918" t="s">
        <v>2293</v>
      </c>
      <c r="H40" s="1082"/>
      <c r="I40" s="924" t="s">
        <v>2344</v>
      </c>
      <c r="J40" s="907" t="s">
        <v>2345</v>
      </c>
      <c r="K40" s="905" t="s">
        <v>2304</v>
      </c>
      <c r="L40" s="918" t="s">
        <v>2293</v>
      </c>
      <c r="Q40" s="1082"/>
      <c r="R40" s="924" t="s">
        <v>2344</v>
      </c>
      <c r="S40" s="907" t="s">
        <v>2345</v>
      </c>
      <c r="T40" s="905" t="s">
        <v>2304</v>
      </c>
      <c r="U40" s="918" t="s">
        <v>2293</v>
      </c>
    </row>
    <row r="41" spans="1:24" s="468" customFormat="1" ht="68.25" thickTop="1">
      <c r="A41" s="1082" t="s">
        <v>2346</v>
      </c>
      <c r="B41" s="925" t="s">
        <v>2347</v>
      </c>
      <c r="C41" s="904" t="s">
        <v>2348</v>
      </c>
      <c r="D41" s="905" t="s">
        <v>12</v>
      </c>
      <c r="E41" s="906" t="s">
        <v>2349</v>
      </c>
      <c r="H41" s="1082" t="s">
        <v>2346</v>
      </c>
      <c r="I41" s="925" t="s">
        <v>2347</v>
      </c>
      <c r="J41" s="904" t="s">
        <v>2348</v>
      </c>
      <c r="K41" s="905" t="s">
        <v>12</v>
      </c>
      <c r="L41" s="906" t="s">
        <v>2349</v>
      </c>
      <c r="Q41" s="1082" t="s">
        <v>2346</v>
      </c>
      <c r="R41" s="925" t="s">
        <v>2347</v>
      </c>
      <c r="S41" s="904" t="s">
        <v>2348</v>
      </c>
      <c r="T41" s="905" t="s">
        <v>12</v>
      </c>
      <c r="U41" s="906" t="s">
        <v>2349</v>
      </c>
    </row>
    <row r="42" spans="1:24" s="468" customFormat="1" ht="157.5">
      <c r="A42" s="1082"/>
      <c r="B42" s="903" t="s">
        <v>2350</v>
      </c>
      <c r="C42" s="904" t="s">
        <v>2351</v>
      </c>
      <c r="D42" s="914" t="s">
        <v>13</v>
      </c>
      <c r="E42" s="926" t="s">
        <v>2352</v>
      </c>
      <c r="H42" s="1082"/>
      <c r="I42" s="903" t="s">
        <v>2350</v>
      </c>
      <c r="J42" s="904" t="s">
        <v>2351</v>
      </c>
      <c r="K42" s="914" t="s">
        <v>13</v>
      </c>
      <c r="L42" s="926" t="s">
        <v>2352</v>
      </c>
      <c r="Q42" s="1082"/>
      <c r="R42" s="903" t="s">
        <v>2350</v>
      </c>
      <c r="S42" s="904" t="s">
        <v>2351</v>
      </c>
      <c r="T42" s="914" t="s">
        <v>13</v>
      </c>
      <c r="U42" s="926" t="s">
        <v>2352</v>
      </c>
    </row>
    <row r="43" spans="1:24" s="468" customFormat="1" ht="101.25">
      <c r="A43" s="1082"/>
      <c r="B43" s="903" t="s">
        <v>2353</v>
      </c>
      <c r="C43" s="904" t="s">
        <v>2354</v>
      </c>
      <c r="D43" s="905" t="s">
        <v>12</v>
      </c>
      <c r="E43" s="926" t="s">
        <v>2355</v>
      </c>
      <c r="F43" s="917" t="s">
        <v>2356</v>
      </c>
      <c r="H43" s="1082"/>
      <c r="I43" s="903" t="s">
        <v>2353</v>
      </c>
      <c r="J43" s="904" t="s">
        <v>2354</v>
      </c>
      <c r="K43" s="905" t="s">
        <v>12</v>
      </c>
      <c r="L43" s="926" t="s">
        <v>2355</v>
      </c>
      <c r="M43" s="917" t="s">
        <v>2356</v>
      </c>
      <c r="Q43" s="1082"/>
      <c r="R43" s="903" t="s">
        <v>2353</v>
      </c>
      <c r="S43" s="904" t="s">
        <v>2354</v>
      </c>
      <c r="T43" s="905" t="s">
        <v>12</v>
      </c>
      <c r="U43" s="926" t="s">
        <v>2355</v>
      </c>
      <c r="V43" s="917" t="s">
        <v>2356</v>
      </c>
    </row>
    <row r="44" spans="1:24" s="468" customFormat="1" ht="90.75" thickBot="1">
      <c r="A44" s="927" t="s">
        <v>2357</v>
      </c>
      <c r="B44" s="928" t="s">
        <v>2358</v>
      </c>
      <c r="C44" s="904" t="s">
        <v>2359</v>
      </c>
      <c r="D44" s="905" t="s">
        <v>13</v>
      </c>
      <c r="E44" s="906" t="s">
        <v>2360</v>
      </c>
      <c r="F44" s="917" t="s">
        <v>2361</v>
      </c>
      <c r="H44" s="927" t="s">
        <v>2357</v>
      </c>
      <c r="I44" s="928" t="s">
        <v>2358</v>
      </c>
      <c r="J44" s="904" t="s">
        <v>2359</v>
      </c>
      <c r="K44" s="905" t="s">
        <v>12</v>
      </c>
      <c r="L44" s="906" t="s">
        <v>2360</v>
      </c>
      <c r="M44" s="917"/>
      <c r="Q44" s="927" t="s">
        <v>2357</v>
      </c>
      <c r="R44" s="928" t="s">
        <v>2358</v>
      </c>
      <c r="S44" s="904" t="s">
        <v>2359</v>
      </c>
      <c r="T44" s="905" t="s">
        <v>12</v>
      </c>
      <c r="U44" s="906" t="s">
        <v>2360</v>
      </c>
      <c r="V44" s="917"/>
    </row>
    <row r="45" spans="1:24" s="468" customFormat="1" ht="21" customHeight="1" thickTop="1">
      <c r="A45" s="919"/>
      <c r="B45" s="929" t="s">
        <v>2362</v>
      </c>
      <c r="C45" s="912" t="s">
        <v>2363</v>
      </c>
      <c r="D45" s="930" t="s">
        <v>2304</v>
      </c>
      <c r="E45" s="931" t="s">
        <v>2364</v>
      </c>
      <c r="H45" s="919"/>
      <c r="I45" s="929" t="s">
        <v>2362</v>
      </c>
      <c r="J45" s="912" t="s">
        <v>2363</v>
      </c>
      <c r="K45" s="930"/>
      <c r="L45" s="931" t="s">
        <v>2364</v>
      </c>
      <c r="Q45" s="919"/>
      <c r="R45" s="929" t="s">
        <v>2362</v>
      </c>
      <c r="S45" s="912" t="s">
        <v>2363</v>
      </c>
      <c r="T45" s="930"/>
      <c r="U45" s="931" t="s">
        <v>2364</v>
      </c>
    </row>
    <row r="46" spans="1:24" s="468" customFormat="1" ht="39.75" customHeight="1">
      <c r="A46" s="1082" t="s">
        <v>2365</v>
      </c>
      <c r="B46" s="928" t="s">
        <v>2366</v>
      </c>
      <c r="C46" s="904" t="s">
        <v>2367</v>
      </c>
      <c r="D46" s="905" t="s">
        <v>2304</v>
      </c>
      <c r="E46" s="906" t="s">
        <v>2368</v>
      </c>
      <c r="F46" s="468" t="s">
        <v>2369</v>
      </c>
      <c r="H46" s="1082" t="s">
        <v>2365</v>
      </c>
      <c r="I46" s="928" t="s">
        <v>2366</v>
      </c>
      <c r="J46" s="904" t="s">
        <v>2367</v>
      </c>
      <c r="K46" s="905" t="s">
        <v>12</v>
      </c>
      <c r="L46" s="906" t="s">
        <v>2368</v>
      </c>
      <c r="M46" s="468" t="s">
        <v>2369</v>
      </c>
      <c r="Q46" s="1098" t="s">
        <v>2365</v>
      </c>
      <c r="R46" s="928" t="s">
        <v>2366</v>
      </c>
      <c r="S46" s="904" t="s">
        <v>2367</v>
      </c>
      <c r="T46" s="905" t="s">
        <v>12</v>
      </c>
      <c r="U46" s="906" t="s">
        <v>2368</v>
      </c>
      <c r="V46" s="468" t="s">
        <v>2369</v>
      </c>
      <c r="X46" s="255"/>
    </row>
    <row r="47" spans="1:24" s="255" customFormat="1" ht="41.25" customHeight="1">
      <c r="A47" s="1082"/>
      <c r="B47" s="903" t="s">
        <v>2370</v>
      </c>
      <c r="C47" s="904" t="s">
        <v>2371</v>
      </c>
      <c r="D47" s="905" t="s">
        <v>2304</v>
      </c>
      <c r="E47" s="906" t="s">
        <v>2293</v>
      </c>
      <c r="H47" s="1082"/>
      <c r="I47" s="903" t="s">
        <v>2370</v>
      </c>
      <c r="J47" s="904" t="s">
        <v>2371</v>
      </c>
      <c r="K47" s="905" t="s">
        <v>2304</v>
      </c>
      <c r="L47" s="906" t="s">
        <v>2293</v>
      </c>
      <c r="Q47" s="1098"/>
      <c r="R47" s="903" t="s">
        <v>2370</v>
      </c>
      <c r="S47" s="904" t="s">
        <v>2371</v>
      </c>
      <c r="T47" s="905" t="s">
        <v>2304</v>
      </c>
      <c r="U47" s="906" t="s">
        <v>2293</v>
      </c>
      <c r="V47" s="932" t="s">
        <v>2565</v>
      </c>
      <c r="X47" s="468"/>
    </row>
    <row r="48" spans="1:24" s="468" customFormat="1" ht="39.75" customHeight="1">
      <c r="A48" s="1082"/>
      <c r="B48" s="928" t="s">
        <v>2372</v>
      </c>
      <c r="C48" s="904" t="s">
        <v>2373</v>
      </c>
      <c r="D48" s="905" t="s">
        <v>12</v>
      </c>
      <c r="E48" s="906" t="s">
        <v>2293</v>
      </c>
      <c r="H48" s="1082"/>
      <c r="I48" s="928" t="s">
        <v>2372</v>
      </c>
      <c r="J48" s="904" t="s">
        <v>2373</v>
      </c>
      <c r="K48" s="905" t="s">
        <v>12</v>
      </c>
      <c r="L48" s="906" t="s">
        <v>2293</v>
      </c>
      <c r="Q48" s="1098"/>
      <c r="R48" s="928" t="s">
        <v>2372</v>
      </c>
      <c r="S48" s="904" t="s">
        <v>2373</v>
      </c>
      <c r="T48" s="905" t="s">
        <v>12</v>
      </c>
      <c r="U48" s="906" t="s">
        <v>2293</v>
      </c>
    </row>
    <row r="49" spans="1:24" s="468" customFormat="1" ht="39.75" customHeight="1">
      <c r="A49" s="1082"/>
      <c r="B49" s="928" t="s">
        <v>2374</v>
      </c>
      <c r="C49" s="904"/>
      <c r="D49" s="905" t="s">
        <v>2304</v>
      </c>
      <c r="E49" s="906"/>
      <c r="H49" s="1082"/>
      <c r="I49" s="928" t="s">
        <v>2374</v>
      </c>
      <c r="J49" s="904"/>
      <c r="K49" s="905" t="s">
        <v>2304</v>
      </c>
      <c r="L49" s="906"/>
      <c r="Q49" s="1098"/>
      <c r="R49" s="928" t="s">
        <v>2374</v>
      </c>
      <c r="S49" s="904"/>
      <c r="T49" s="905" t="s">
        <v>12</v>
      </c>
      <c r="U49" s="906" t="s">
        <v>2566</v>
      </c>
      <c r="X49" s="255"/>
    </row>
    <row r="50" spans="1:24" s="255" customFormat="1" ht="56.25">
      <c r="A50" s="1082"/>
      <c r="B50" s="928" t="s">
        <v>2375</v>
      </c>
      <c r="C50" s="904" t="s">
        <v>2376</v>
      </c>
      <c r="D50" s="905" t="s">
        <v>12</v>
      </c>
      <c r="E50" s="906" t="s">
        <v>2377</v>
      </c>
      <c r="F50" s="255" t="s">
        <v>2378</v>
      </c>
      <c r="H50" s="1082"/>
      <c r="I50" s="928" t="s">
        <v>2375</v>
      </c>
      <c r="J50" s="904" t="s">
        <v>2376</v>
      </c>
      <c r="K50" s="905" t="s">
        <v>12</v>
      </c>
      <c r="L50" s="906" t="s">
        <v>2377</v>
      </c>
      <c r="M50" s="255" t="s">
        <v>2547</v>
      </c>
      <c r="Q50" s="1098"/>
      <c r="R50" s="928" t="s">
        <v>2375</v>
      </c>
      <c r="S50" s="904" t="s">
        <v>2376</v>
      </c>
      <c r="T50" s="905" t="s">
        <v>12</v>
      </c>
      <c r="U50" s="906" t="s">
        <v>2377</v>
      </c>
      <c r="V50" s="255" t="s">
        <v>2378</v>
      </c>
    </row>
    <row r="51" spans="1:24" s="255" customFormat="1" ht="56.25">
      <c r="A51" s="1082"/>
      <c r="B51" s="928" t="s">
        <v>2379</v>
      </c>
      <c r="C51" s="904" t="s">
        <v>2380</v>
      </c>
      <c r="D51" s="905" t="s">
        <v>12</v>
      </c>
      <c r="E51" s="906" t="s">
        <v>2377</v>
      </c>
      <c r="H51" s="1082"/>
      <c r="I51" s="928" t="s">
        <v>2379</v>
      </c>
      <c r="J51" s="904" t="s">
        <v>2380</v>
      </c>
      <c r="K51" s="905" t="s">
        <v>12</v>
      </c>
      <c r="L51" s="906" t="s">
        <v>2377</v>
      </c>
      <c r="Q51" s="1098"/>
      <c r="R51" s="928" t="s">
        <v>2379</v>
      </c>
      <c r="S51" s="904" t="s">
        <v>2380</v>
      </c>
      <c r="T51" s="905" t="s">
        <v>12</v>
      </c>
      <c r="U51" s="906" t="s">
        <v>2377</v>
      </c>
    </row>
    <row r="52" spans="1:24" s="255" customFormat="1" ht="56.25">
      <c r="A52" s="1082"/>
      <c r="B52" s="928" t="s">
        <v>2381</v>
      </c>
      <c r="C52" s="904" t="s">
        <v>2382</v>
      </c>
      <c r="D52" s="905" t="s">
        <v>12</v>
      </c>
      <c r="E52" s="906" t="s">
        <v>2377</v>
      </c>
      <c r="H52" s="1082"/>
      <c r="I52" s="928" t="s">
        <v>2381</v>
      </c>
      <c r="J52" s="904" t="s">
        <v>2382</v>
      </c>
      <c r="K52" s="905" t="s">
        <v>12</v>
      </c>
      <c r="L52" s="906" t="s">
        <v>2377</v>
      </c>
      <c r="Q52" s="1098"/>
      <c r="R52" s="928" t="s">
        <v>2381</v>
      </c>
      <c r="S52" s="904" t="s">
        <v>2382</v>
      </c>
      <c r="T52" s="905" t="s">
        <v>12</v>
      </c>
      <c r="U52" s="906" t="s">
        <v>2377</v>
      </c>
    </row>
    <row r="53" spans="1:24" s="255" customFormat="1" ht="112.5">
      <c r="A53" s="1082"/>
      <c r="B53" s="928" t="s">
        <v>2383</v>
      </c>
      <c r="C53" s="904" t="s">
        <v>2384</v>
      </c>
      <c r="D53" s="905" t="s">
        <v>12</v>
      </c>
      <c r="E53" s="906" t="s">
        <v>2377</v>
      </c>
      <c r="H53" s="1082"/>
      <c r="I53" s="928" t="s">
        <v>2383</v>
      </c>
      <c r="J53" s="904" t="s">
        <v>2384</v>
      </c>
      <c r="K53" s="905" t="s">
        <v>12</v>
      </c>
      <c r="L53" s="906" t="s">
        <v>2377</v>
      </c>
      <c r="Q53" s="1098"/>
      <c r="R53" s="928" t="s">
        <v>2383</v>
      </c>
      <c r="S53" s="904" t="s">
        <v>2384</v>
      </c>
      <c r="T53" s="905" t="s">
        <v>12</v>
      </c>
      <c r="U53" s="906" t="s">
        <v>2377</v>
      </c>
    </row>
    <row r="54" spans="1:24" s="255" customFormat="1" ht="90">
      <c r="A54" s="1082"/>
      <c r="B54" s="928" t="s">
        <v>2385</v>
      </c>
      <c r="C54" s="904"/>
      <c r="D54" s="905" t="s">
        <v>12</v>
      </c>
      <c r="E54" s="906" t="s">
        <v>2386</v>
      </c>
      <c r="H54" s="1082"/>
      <c r="I54" s="928" t="s">
        <v>2385</v>
      </c>
      <c r="J54" s="904"/>
      <c r="K54" s="905" t="s">
        <v>12</v>
      </c>
      <c r="L54" s="906" t="s">
        <v>2386</v>
      </c>
      <c r="Q54" s="1098"/>
      <c r="R54" s="928" t="s">
        <v>2385</v>
      </c>
      <c r="S54" s="904"/>
      <c r="T54" s="905" t="s">
        <v>12</v>
      </c>
      <c r="U54" s="906" t="s">
        <v>2386</v>
      </c>
    </row>
    <row r="55" spans="1:24" s="255" customFormat="1" ht="56.25">
      <c r="A55" s="1082"/>
      <c r="B55" s="928" t="s">
        <v>2387</v>
      </c>
      <c r="C55" s="904"/>
      <c r="D55" s="921" t="s">
        <v>12</v>
      </c>
      <c r="E55" s="906" t="s">
        <v>2377</v>
      </c>
      <c r="H55" s="1082"/>
      <c r="I55" s="928" t="s">
        <v>2387</v>
      </c>
      <c r="J55" s="904"/>
      <c r="K55" s="905" t="s">
        <v>12</v>
      </c>
      <c r="L55" s="906" t="s">
        <v>2377</v>
      </c>
      <c r="Q55" s="1098"/>
      <c r="R55" s="928" t="s">
        <v>2387</v>
      </c>
      <c r="S55" s="904"/>
      <c r="T55" s="921" t="s">
        <v>2304</v>
      </c>
      <c r="U55" s="906" t="s">
        <v>2377</v>
      </c>
    </row>
    <row r="56" spans="1:24" s="255" customFormat="1" ht="56.25">
      <c r="A56" s="1082"/>
      <c r="B56" s="928" t="s">
        <v>2388</v>
      </c>
      <c r="C56" s="904" t="s">
        <v>2389</v>
      </c>
      <c r="D56" s="905" t="s">
        <v>12</v>
      </c>
      <c r="E56" s="906" t="s">
        <v>2377</v>
      </c>
      <c r="H56" s="1082"/>
      <c r="I56" s="928" t="s">
        <v>2388</v>
      </c>
      <c r="J56" s="904" t="s">
        <v>2389</v>
      </c>
      <c r="K56" s="905" t="s">
        <v>12</v>
      </c>
      <c r="L56" s="906" t="s">
        <v>2377</v>
      </c>
      <c r="Q56" s="1098"/>
      <c r="R56" s="928" t="s">
        <v>2388</v>
      </c>
      <c r="S56" s="904" t="s">
        <v>2389</v>
      </c>
      <c r="T56" s="905" t="s">
        <v>12</v>
      </c>
      <c r="U56" s="906" t="s">
        <v>2377</v>
      </c>
    </row>
    <row r="57" spans="1:24" s="255" customFormat="1" ht="56.25">
      <c r="A57" s="1082"/>
      <c r="B57" s="928" t="s">
        <v>2390</v>
      </c>
      <c r="C57" s="904"/>
      <c r="D57" s="921" t="s">
        <v>12</v>
      </c>
      <c r="E57" s="906" t="s">
        <v>2377</v>
      </c>
      <c r="H57" s="1082"/>
      <c r="I57" s="928" t="s">
        <v>2390</v>
      </c>
      <c r="J57" s="904"/>
      <c r="K57" s="905" t="s">
        <v>12</v>
      </c>
      <c r="L57" s="906" t="s">
        <v>2377</v>
      </c>
      <c r="Q57" s="1098"/>
      <c r="R57" s="928" t="s">
        <v>2390</v>
      </c>
      <c r="S57" s="904"/>
      <c r="T57" s="921" t="s">
        <v>2304</v>
      </c>
      <c r="U57" s="906" t="s">
        <v>2377</v>
      </c>
    </row>
    <row r="58" spans="1:24" s="255" customFormat="1" ht="78.75">
      <c r="A58" s="1082"/>
      <c r="B58" s="928" t="s">
        <v>2391</v>
      </c>
      <c r="C58" s="904"/>
      <c r="D58" s="905" t="s">
        <v>12</v>
      </c>
      <c r="E58" s="906" t="s">
        <v>2377</v>
      </c>
      <c r="H58" s="1082"/>
      <c r="I58" s="928" t="s">
        <v>2391</v>
      </c>
      <c r="J58" s="904"/>
      <c r="K58" s="905" t="s">
        <v>12</v>
      </c>
      <c r="L58" s="906" t="s">
        <v>2548</v>
      </c>
      <c r="Q58" s="1098"/>
      <c r="R58" s="928" t="s">
        <v>2391</v>
      </c>
      <c r="S58" s="904"/>
      <c r="T58" s="905" t="s">
        <v>12</v>
      </c>
      <c r="U58" s="906" t="s">
        <v>2377</v>
      </c>
    </row>
    <row r="59" spans="1:24" s="255" customFormat="1" ht="67.5">
      <c r="A59" s="1082"/>
      <c r="B59" s="928" t="s">
        <v>2392</v>
      </c>
      <c r="C59" s="904"/>
      <c r="D59" s="905" t="s">
        <v>12</v>
      </c>
      <c r="E59" s="906" t="s">
        <v>2377</v>
      </c>
      <c r="H59" s="1082"/>
      <c r="I59" s="928" t="s">
        <v>2392</v>
      </c>
      <c r="J59" s="904"/>
      <c r="K59" s="905" t="s">
        <v>12</v>
      </c>
      <c r="L59" s="906" t="s">
        <v>2377</v>
      </c>
      <c r="Q59" s="1098"/>
      <c r="R59" s="928" t="s">
        <v>2392</v>
      </c>
      <c r="S59" s="904"/>
      <c r="T59" s="905" t="s">
        <v>12</v>
      </c>
      <c r="U59" s="906" t="s">
        <v>2377</v>
      </c>
    </row>
    <row r="60" spans="1:24" s="255" customFormat="1" ht="56.25">
      <c r="A60" s="1082"/>
      <c r="B60" s="928" t="s">
        <v>2393</v>
      </c>
      <c r="C60" s="904"/>
      <c r="D60" s="921" t="s">
        <v>2304</v>
      </c>
      <c r="E60" s="906" t="s">
        <v>2377</v>
      </c>
      <c r="H60" s="1082"/>
      <c r="I60" s="928" t="s">
        <v>2393</v>
      </c>
      <c r="J60" s="904"/>
      <c r="K60" s="905" t="s">
        <v>12</v>
      </c>
      <c r="L60" s="906" t="s">
        <v>2377</v>
      </c>
      <c r="Q60" s="1098"/>
      <c r="R60" s="928" t="s">
        <v>2393</v>
      </c>
      <c r="S60" s="904"/>
      <c r="T60" s="921" t="s">
        <v>12</v>
      </c>
      <c r="U60" s="906" t="s">
        <v>2552</v>
      </c>
    </row>
    <row r="61" spans="1:24" s="255" customFormat="1" ht="56.25">
      <c r="A61" s="1082"/>
      <c r="B61" s="928" t="s">
        <v>2394</v>
      </c>
      <c r="C61" s="904" t="s">
        <v>2395</v>
      </c>
      <c r="D61" s="905" t="s">
        <v>2304</v>
      </c>
      <c r="E61" s="906" t="s">
        <v>2396</v>
      </c>
      <c r="H61" s="1082"/>
      <c r="I61" s="928" t="s">
        <v>2394</v>
      </c>
      <c r="J61" s="904" t="s">
        <v>2395</v>
      </c>
      <c r="K61" s="905" t="s">
        <v>12</v>
      </c>
      <c r="L61" s="906" t="s">
        <v>2396</v>
      </c>
      <c r="Q61" s="1098"/>
      <c r="R61" s="928" t="s">
        <v>2394</v>
      </c>
      <c r="S61" s="904" t="s">
        <v>2395</v>
      </c>
      <c r="T61" s="905" t="s">
        <v>12</v>
      </c>
      <c r="U61" s="906" t="s">
        <v>2396</v>
      </c>
    </row>
    <row r="62" spans="1:24" s="255" customFormat="1" ht="90">
      <c r="A62" s="1082"/>
      <c r="B62" s="928" t="s">
        <v>2397</v>
      </c>
      <c r="C62" s="904" t="s">
        <v>2398</v>
      </c>
      <c r="D62" s="905" t="s">
        <v>12</v>
      </c>
      <c r="E62" s="906" t="s">
        <v>2377</v>
      </c>
      <c r="H62" s="1082"/>
      <c r="I62" s="928" t="s">
        <v>2397</v>
      </c>
      <c r="J62" s="904" t="s">
        <v>2398</v>
      </c>
      <c r="K62" s="905" t="s">
        <v>12</v>
      </c>
      <c r="L62" s="906" t="s">
        <v>2377</v>
      </c>
      <c r="Q62" s="1098"/>
      <c r="R62" s="928" t="s">
        <v>2397</v>
      </c>
      <c r="S62" s="904" t="s">
        <v>2398</v>
      </c>
      <c r="T62" s="905" t="s">
        <v>12</v>
      </c>
      <c r="U62" s="906" t="s">
        <v>2377</v>
      </c>
    </row>
    <row r="63" spans="1:24" s="255" customFormat="1" ht="90">
      <c r="A63" s="1082"/>
      <c r="B63" s="928" t="s">
        <v>2399</v>
      </c>
      <c r="C63" s="904" t="s">
        <v>2400</v>
      </c>
      <c r="D63" s="914" t="s">
        <v>2401</v>
      </c>
      <c r="E63" s="906" t="s">
        <v>2377</v>
      </c>
      <c r="F63" s="255" t="s">
        <v>2402</v>
      </c>
      <c r="H63" s="1082"/>
      <c r="I63" s="928" t="s">
        <v>2399</v>
      </c>
      <c r="J63" s="904" t="s">
        <v>2400</v>
      </c>
      <c r="K63" s="905" t="s">
        <v>12</v>
      </c>
      <c r="L63" s="906" t="s">
        <v>2377</v>
      </c>
      <c r="M63" s="255" t="s">
        <v>2402</v>
      </c>
      <c r="Q63" s="1098"/>
      <c r="R63" s="928" t="s">
        <v>2567</v>
      </c>
      <c r="S63" s="904" t="s">
        <v>2400</v>
      </c>
      <c r="T63" s="914" t="s">
        <v>13</v>
      </c>
      <c r="U63" s="906" t="s">
        <v>2377</v>
      </c>
      <c r="V63" s="255" t="s">
        <v>2402</v>
      </c>
    </row>
    <row r="64" spans="1:24" s="255" customFormat="1" ht="33.75">
      <c r="A64" s="1082"/>
      <c r="B64" s="928" t="s">
        <v>2403</v>
      </c>
      <c r="C64" s="904" t="s">
        <v>2404</v>
      </c>
      <c r="D64" s="905" t="s">
        <v>13</v>
      </c>
      <c r="E64" s="906" t="s">
        <v>2405</v>
      </c>
      <c r="H64" s="1082"/>
      <c r="I64" s="928" t="s">
        <v>2403</v>
      </c>
      <c r="J64" s="904" t="s">
        <v>2404</v>
      </c>
      <c r="K64" s="905" t="s">
        <v>13</v>
      </c>
      <c r="L64" s="906" t="s">
        <v>2405</v>
      </c>
      <c r="Q64" s="1098"/>
      <c r="R64" s="928" t="s">
        <v>2403</v>
      </c>
      <c r="S64" s="904" t="s">
        <v>2404</v>
      </c>
      <c r="T64" s="905" t="s">
        <v>12</v>
      </c>
      <c r="U64" s="906" t="s">
        <v>2405</v>
      </c>
    </row>
    <row r="65" spans="1:24" s="255" customFormat="1" ht="101.25">
      <c r="A65" s="1082"/>
      <c r="B65" s="928" t="s">
        <v>2406</v>
      </c>
      <c r="C65" s="927" t="s">
        <v>2407</v>
      </c>
      <c r="D65" s="905" t="s">
        <v>12</v>
      </c>
      <c r="E65" s="918" t="s">
        <v>2408</v>
      </c>
      <c r="H65" s="927" t="s">
        <v>2549</v>
      </c>
      <c r="I65" s="928" t="s">
        <v>2550</v>
      </c>
      <c r="J65" s="904" t="s">
        <v>2551</v>
      </c>
      <c r="K65" s="905" t="s">
        <v>12</v>
      </c>
      <c r="L65" s="906" t="s">
        <v>2552</v>
      </c>
      <c r="Q65" s="1098"/>
      <c r="R65" s="928" t="s">
        <v>2550</v>
      </c>
      <c r="S65" s="904" t="s">
        <v>2551</v>
      </c>
      <c r="T65" s="905" t="s">
        <v>12</v>
      </c>
      <c r="U65" s="906" t="s">
        <v>2552</v>
      </c>
      <c r="X65" s="468"/>
    </row>
    <row r="66" spans="1:24" s="468" customFormat="1" ht="18" customHeight="1">
      <c r="A66" s="1082"/>
      <c r="B66" s="928" t="s">
        <v>2409</v>
      </c>
      <c r="C66" s="1082" t="s">
        <v>2410</v>
      </c>
      <c r="D66" s="1095" t="s">
        <v>2304</v>
      </c>
      <c r="E66" s="1081" t="s">
        <v>2411</v>
      </c>
      <c r="F66" s="917" t="s">
        <v>2412</v>
      </c>
      <c r="H66" s="927" t="s">
        <v>2365</v>
      </c>
      <c r="I66" s="928" t="s">
        <v>2406</v>
      </c>
      <c r="J66" s="927" t="s">
        <v>2407</v>
      </c>
      <c r="K66" s="905" t="s">
        <v>31</v>
      </c>
      <c r="L66" s="918" t="s">
        <v>2408</v>
      </c>
      <c r="M66" s="255"/>
      <c r="N66" s="255"/>
      <c r="Q66" s="927" t="s">
        <v>2549</v>
      </c>
      <c r="R66" s="928" t="s">
        <v>2406</v>
      </c>
      <c r="S66" s="927" t="s">
        <v>2407</v>
      </c>
      <c r="T66" s="905" t="s">
        <v>31</v>
      </c>
      <c r="U66" s="918" t="s">
        <v>2408</v>
      </c>
      <c r="V66" s="255"/>
      <c r="W66" s="255"/>
      <c r="X66" s="1"/>
    </row>
    <row r="67" spans="1:24" ht="36.75" customHeight="1">
      <c r="A67" s="919" t="s">
        <v>2413</v>
      </c>
      <c r="B67" s="928" t="s">
        <v>2414</v>
      </c>
      <c r="C67" s="1082"/>
      <c r="D67" s="1095"/>
      <c r="E67" s="1081"/>
      <c r="F67" s="3"/>
      <c r="H67" s="927"/>
      <c r="I67" s="928" t="s">
        <v>2409</v>
      </c>
      <c r="J67" s="1082" t="s">
        <v>2410</v>
      </c>
      <c r="K67" s="1095" t="s">
        <v>2304</v>
      </c>
      <c r="L67" s="1081" t="s">
        <v>2411</v>
      </c>
      <c r="M67" s="917" t="s">
        <v>2412</v>
      </c>
      <c r="N67" s="468"/>
      <c r="Q67" s="927" t="s">
        <v>2549</v>
      </c>
      <c r="R67" s="928" t="s">
        <v>2409</v>
      </c>
      <c r="S67" s="1082" t="s">
        <v>2410</v>
      </c>
      <c r="T67" s="1095" t="s">
        <v>2304</v>
      </c>
      <c r="U67" s="1081" t="s">
        <v>2411</v>
      </c>
      <c r="V67" s="917" t="s">
        <v>2412</v>
      </c>
      <c r="W67" s="468"/>
      <c r="X67" s="468"/>
    </row>
    <row r="68" spans="1:24" s="468" customFormat="1" ht="180.75" thickBot="1">
      <c r="A68" s="919" t="s">
        <v>2415</v>
      </c>
      <c r="B68" s="928" t="s">
        <v>2416</v>
      </c>
      <c r="C68" s="907" t="s">
        <v>2417</v>
      </c>
      <c r="D68" s="1095" t="s">
        <v>2304</v>
      </c>
      <c r="E68" s="1093" t="s">
        <v>2293</v>
      </c>
      <c r="H68" s="919" t="s">
        <v>2413</v>
      </c>
      <c r="I68" s="928" t="s">
        <v>2414</v>
      </c>
      <c r="J68" s="1082"/>
      <c r="K68" s="1095"/>
      <c r="L68" s="1081"/>
      <c r="M68" s="3"/>
      <c r="N68" s="1"/>
      <c r="Q68" s="919" t="s">
        <v>2413</v>
      </c>
      <c r="R68" s="928" t="s">
        <v>2414</v>
      </c>
      <c r="S68" s="1082"/>
      <c r="T68" s="1095"/>
      <c r="U68" s="1081"/>
      <c r="V68" s="3"/>
      <c r="W68" s="1"/>
      <c r="X68" s="1"/>
    </row>
    <row r="69" spans="1:24" ht="271.5" thickTop="1" thickBot="1">
      <c r="A69" s="919" t="s">
        <v>2418</v>
      </c>
      <c r="B69" s="928" t="s">
        <v>2419</v>
      </c>
      <c r="C69" s="904" t="s">
        <v>2420</v>
      </c>
      <c r="D69" s="1095"/>
      <c r="E69" s="1093"/>
      <c r="F69" s="3"/>
      <c r="H69" s="919" t="s">
        <v>2415</v>
      </c>
      <c r="I69" s="928" t="s">
        <v>2416</v>
      </c>
      <c r="J69" s="907" t="s">
        <v>2417</v>
      </c>
      <c r="K69" s="1095" t="s">
        <v>2304</v>
      </c>
      <c r="L69" s="1093" t="s">
        <v>2293</v>
      </c>
      <c r="M69" s="468"/>
      <c r="N69" s="468"/>
      <c r="Q69" s="919" t="s">
        <v>2415</v>
      </c>
      <c r="R69" s="928" t="s">
        <v>2416</v>
      </c>
      <c r="S69" s="907" t="s">
        <v>2417</v>
      </c>
      <c r="T69" s="1095" t="s">
        <v>2304</v>
      </c>
      <c r="U69" s="1093" t="s">
        <v>2293</v>
      </c>
      <c r="V69" s="468"/>
      <c r="W69" s="468"/>
    </row>
    <row r="70" spans="1:24" ht="135.75" thickTop="1">
      <c r="A70" s="1082" t="s">
        <v>2421</v>
      </c>
      <c r="B70" s="919" t="s">
        <v>2422</v>
      </c>
      <c r="C70" s="904"/>
      <c r="D70" s="905"/>
      <c r="E70" s="906"/>
      <c r="H70" s="919" t="s">
        <v>2418</v>
      </c>
      <c r="I70" s="928" t="s">
        <v>2419</v>
      </c>
      <c r="J70" s="904" t="s">
        <v>2420</v>
      </c>
      <c r="K70" s="1095"/>
      <c r="L70" s="1093"/>
      <c r="M70" s="3"/>
      <c r="Q70" s="919" t="s">
        <v>2418</v>
      </c>
      <c r="R70" s="928" t="s">
        <v>2419</v>
      </c>
      <c r="S70" s="904" t="s">
        <v>2420</v>
      </c>
      <c r="T70" s="1095"/>
      <c r="U70" s="1093"/>
      <c r="V70" s="3"/>
    </row>
    <row r="71" spans="1:24" ht="180.75" thickBot="1">
      <c r="A71" s="1082"/>
      <c r="B71" s="928" t="s">
        <v>2423</v>
      </c>
      <c r="C71" s="907" t="s">
        <v>2424</v>
      </c>
      <c r="D71" s="921" t="s">
        <v>2304</v>
      </c>
      <c r="E71" s="906" t="s">
        <v>2425</v>
      </c>
      <c r="F71" s="291" t="s">
        <v>2426</v>
      </c>
      <c r="H71" s="1082" t="s">
        <v>2421</v>
      </c>
      <c r="I71" s="919" t="s">
        <v>2422</v>
      </c>
      <c r="J71" s="904"/>
      <c r="K71" s="905"/>
      <c r="L71" s="906"/>
      <c r="Q71" s="1082" t="s">
        <v>2421</v>
      </c>
      <c r="R71" s="919" t="s">
        <v>2422</v>
      </c>
      <c r="S71" s="904"/>
      <c r="T71" s="905"/>
      <c r="U71" s="906"/>
      <c r="X71" s="468"/>
    </row>
    <row r="72" spans="1:24" s="468" customFormat="1" ht="260.25" thickTop="1" thickBot="1">
      <c r="A72" s="919" t="s">
        <v>2427</v>
      </c>
      <c r="B72" s="903" t="s">
        <v>2428</v>
      </c>
      <c r="C72" s="904" t="s">
        <v>2429</v>
      </c>
      <c r="D72" s="905" t="s">
        <v>2304</v>
      </c>
      <c r="E72" s="906" t="s">
        <v>2425</v>
      </c>
      <c r="F72" s="932" t="s">
        <v>2430</v>
      </c>
      <c r="H72" s="1082"/>
      <c r="I72" s="928" t="s">
        <v>2423</v>
      </c>
      <c r="J72" s="907" t="s">
        <v>2424</v>
      </c>
      <c r="K72" s="921" t="s">
        <v>2304</v>
      </c>
      <c r="L72" s="906" t="s">
        <v>2425</v>
      </c>
      <c r="M72" s="291" t="s">
        <v>2426</v>
      </c>
      <c r="N72" s="1"/>
      <c r="Q72" s="1082"/>
      <c r="R72" s="928" t="s">
        <v>2423</v>
      </c>
      <c r="S72" s="907" t="s">
        <v>2424</v>
      </c>
      <c r="T72" s="921" t="s">
        <v>2304</v>
      </c>
      <c r="U72" s="906" t="s">
        <v>2425</v>
      </c>
      <c r="V72" s="291" t="s">
        <v>2426</v>
      </c>
      <c r="W72" s="1"/>
    </row>
    <row r="73" spans="1:24" s="468" customFormat="1" ht="215.25" thickTop="1" thickBot="1">
      <c r="A73" s="915" t="s">
        <v>2431</v>
      </c>
      <c r="B73" s="928" t="s">
        <v>2432</v>
      </c>
      <c r="C73" s="920" t="s">
        <v>2433</v>
      </c>
      <c r="D73" s="914" t="s">
        <v>13</v>
      </c>
      <c r="E73" s="906" t="s">
        <v>2293</v>
      </c>
      <c r="H73" s="919" t="s">
        <v>2427</v>
      </c>
      <c r="I73" s="903" t="s">
        <v>2428</v>
      </c>
      <c r="J73" s="904" t="s">
        <v>2429</v>
      </c>
      <c r="K73" s="905" t="s">
        <v>2304</v>
      </c>
      <c r="L73" s="906" t="s">
        <v>2425</v>
      </c>
      <c r="M73" s="932" t="s">
        <v>2430</v>
      </c>
      <c r="Q73" s="919" t="s">
        <v>2427</v>
      </c>
      <c r="R73" s="903" t="s">
        <v>2428</v>
      </c>
      <c r="S73" s="904" t="s">
        <v>2429</v>
      </c>
      <c r="T73" s="905" t="s">
        <v>2304</v>
      </c>
      <c r="U73" s="906" t="s">
        <v>2425</v>
      </c>
      <c r="V73" s="932" t="s">
        <v>2430</v>
      </c>
    </row>
    <row r="74" spans="1:24" s="468" customFormat="1" ht="15.75" customHeight="1" thickTop="1" thickBot="1">
      <c r="A74" s="1082" t="s">
        <v>2434</v>
      </c>
      <c r="B74" s="919" t="s">
        <v>2435</v>
      </c>
      <c r="C74" s="1086" t="s">
        <v>2436</v>
      </c>
      <c r="D74" s="1095" t="s">
        <v>2304</v>
      </c>
      <c r="E74" s="1096" t="s">
        <v>2425</v>
      </c>
      <c r="H74" s="915" t="s">
        <v>2431</v>
      </c>
      <c r="I74" s="928" t="s">
        <v>2432</v>
      </c>
      <c r="J74" s="920" t="s">
        <v>2433</v>
      </c>
      <c r="K74" s="914" t="s">
        <v>2304</v>
      </c>
      <c r="L74" s="906" t="s">
        <v>2293</v>
      </c>
      <c r="Q74" s="915" t="s">
        <v>2431</v>
      </c>
      <c r="R74" s="928" t="s">
        <v>2432</v>
      </c>
      <c r="S74" s="920" t="s">
        <v>2433</v>
      </c>
      <c r="T74" s="914" t="s">
        <v>2304</v>
      </c>
      <c r="U74" s="906" t="s">
        <v>2293</v>
      </c>
      <c r="X74" s="1"/>
    </row>
    <row r="75" spans="1:24" ht="23.25" thickTop="1">
      <c r="A75" s="1082"/>
      <c r="B75" s="1097" t="s">
        <v>2437</v>
      </c>
      <c r="C75" s="1082"/>
      <c r="D75" s="1095"/>
      <c r="E75" s="1096"/>
      <c r="F75" s="291"/>
      <c r="H75" s="1082" t="s">
        <v>2434</v>
      </c>
      <c r="I75" s="919" t="s">
        <v>2435</v>
      </c>
      <c r="J75" s="1086" t="s">
        <v>2436</v>
      </c>
      <c r="K75" s="1095" t="s">
        <v>2304</v>
      </c>
      <c r="L75" s="1096" t="s">
        <v>2425</v>
      </c>
      <c r="M75" s="468"/>
      <c r="N75" s="468"/>
      <c r="Q75" s="1082" t="s">
        <v>2434</v>
      </c>
      <c r="R75" s="919" t="s">
        <v>2435</v>
      </c>
      <c r="S75" s="1086" t="s">
        <v>2436</v>
      </c>
      <c r="T75" s="1095" t="s">
        <v>2304</v>
      </c>
      <c r="U75" s="1096" t="s">
        <v>2425</v>
      </c>
      <c r="V75" s="468"/>
      <c r="W75" s="468"/>
    </row>
    <row r="76" spans="1:24" ht="19.5" customHeight="1">
      <c r="A76" s="1082"/>
      <c r="B76" s="1097"/>
      <c r="C76" s="904" t="s">
        <v>2438</v>
      </c>
      <c r="D76" s="921" t="s">
        <v>2304</v>
      </c>
      <c r="E76" s="906" t="s">
        <v>2425</v>
      </c>
      <c r="F76" s="291"/>
      <c r="H76" s="1082"/>
      <c r="I76" s="1097" t="s">
        <v>2437</v>
      </c>
      <c r="J76" s="1082"/>
      <c r="K76" s="1095"/>
      <c r="L76" s="1096"/>
      <c r="M76" s="291"/>
      <c r="Q76" s="1082"/>
      <c r="R76" s="1097" t="s">
        <v>2437</v>
      </c>
      <c r="S76" s="1082"/>
      <c r="T76" s="1095"/>
      <c r="U76" s="1096"/>
      <c r="V76" s="291"/>
      <c r="X76" s="468"/>
    </row>
    <row r="77" spans="1:24" s="468" customFormat="1" ht="105" customHeight="1">
      <c r="A77" s="904" t="s">
        <v>2439</v>
      </c>
      <c r="B77" s="903" t="s">
        <v>2440</v>
      </c>
      <c r="C77" s="927" t="s">
        <v>2436</v>
      </c>
      <c r="D77" s="921" t="s">
        <v>2304</v>
      </c>
      <c r="E77" s="918" t="s">
        <v>2425</v>
      </c>
      <c r="F77" s="932" t="s">
        <v>2441</v>
      </c>
      <c r="H77" s="1082"/>
      <c r="I77" s="1097"/>
      <c r="J77" s="904" t="s">
        <v>2438</v>
      </c>
      <c r="K77" s="921" t="s">
        <v>2304</v>
      </c>
      <c r="L77" s="906" t="s">
        <v>2425</v>
      </c>
      <c r="M77" s="291"/>
      <c r="N77" s="1"/>
      <c r="Q77" s="1082"/>
      <c r="R77" s="1097"/>
      <c r="S77" s="904" t="s">
        <v>2438</v>
      </c>
      <c r="T77" s="921" t="s">
        <v>2304</v>
      </c>
      <c r="U77" s="906" t="s">
        <v>2425</v>
      </c>
      <c r="V77" s="291"/>
      <c r="W77" s="1"/>
    </row>
    <row r="78" spans="1:24" s="468" customFormat="1" ht="15" customHeight="1">
      <c r="A78" s="1082" t="s">
        <v>2442</v>
      </c>
      <c r="B78" s="933" t="s">
        <v>2443</v>
      </c>
      <c r="C78" s="1082" t="s">
        <v>2444</v>
      </c>
      <c r="D78" s="1092" t="s">
        <v>2304</v>
      </c>
      <c r="E78" s="906"/>
      <c r="H78" s="904" t="s">
        <v>2439</v>
      </c>
      <c r="I78" s="903" t="s">
        <v>2440</v>
      </c>
      <c r="J78" s="927" t="s">
        <v>2436</v>
      </c>
      <c r="K78" s="921" t="s">
        <v>2304</v>
      </c>
      <c r="L78" s="918" t="s">
        <v>2425</v>
      </c>
      <c r="M78" s="932" t="s">
        <v>2441</v>
      </c>
      <c r="Q78" s="904" t="s">
        <v>2439</v>
      </c>
      <c r="R78" s="903" t="s">
        <v>2440</v>
      </c>
      <c r="S78" s="927" t="s">
        <v>2436</v>
      </c>
      <c r="T78" s="921" t="s">
        <v>2304</v>
      </c>
      <c r="U78" s="918" t="s">
        <v>2425</v>
      </c>
      <c r="V78" s="932" t="s">
        <v>2441</v>
      </c>
    </row>
    <row r="79" spans="1:24" s="468" customFormat="1" ht="90.75" thickBot="1">
      <c r="A79" s="1082"/>
      <c r="B79" s="903" t="s">
        <v>2445</v>
      </c>
      <c r="C79" s="1083"/>
      <c r="D79" s="1092"/>
      <c r="E79" s="906" t="s">
        <v>2293</v>
      </c>
      <c r="H79" s="1082" t="s">
        <v>2442</v>
      </c>
      <c r="I79" s="933" t="s">
        <v>2443</v>
      </c>
      <c r="J79" s="1082" t="s">
        <v>2444</v>
      </c>
      <c r="K79" s="1092" t="s">
        <v>2304</v>
      </c>
      <c r="L79" s="1093" t="s">
        <v>2293</v>
      </c>
      <c r="Q79" s="1082" t="s">
        <v>2442</v>
      </c>
      <c r="R79" s="933" t="s">
        <v>2443</v>
      </c>
      <c r="S79" s="1082" t="s">
        <v>2444</v>
      </c>
      <c r="T79" s="1092" t="s">
        <v>13</v>
      </c>
      <c r="U79" s="906"/>
    </row>
    <row r="80" spans="1:24" s="468" customFormat="1" ht="15.75" customHeight="1" thickTop="1" thickBot="1">
      <c r="A80" s="1082" t="s">
        <v>2446</v>
      </c>
      <c r="B80" s="915" t="s">
        <v>2447</v>
      </c>
      <c r="C80" s="1086" t="s">
        <v>2448</v>
      </c>
      <c r="D80" s="1092" t="s">
        <v>2304</v>
      </c>
      <c r="E80" s="1093" t="s">
        <v>2293</v>
      </c>
      <c r="H80" s="1082"/>
      <c r="I80" s="903" t="s">
        <v>2445</v>
      </c>
      <c r="J80" s="1083"/>
      <c r="K80" s="1092"/>
      <c r="L80" s="1093"/>
      <c r="Q80" s="1082"/>
      <c r="R80" s="903" t="s">
        <v>2445</v>
      </c>
      <c r="S80" s="1083"/>
      <c r="T80" s="1092"/>
      <c r="U80" s="906" t="s">
        <v>2293</v>
      </c>
      <c r="V80" s="468" t="s">
        <v>2568</v>
      </c>
    </row>
    <row r="81" spans="1:24" s="468" customFormat="1" ht="44.25" customHeight="1" thickTop="1" thickBot="1">
      <c r="A81" s="1082"/>
      <c r="B81" s="903" t="s">
        <v>2449</v>
      </c>
      <c r="C81" s="1083"/>
      <c r="D81" s="1092"/>
      <c r="E81" s="1093"/>
      <c r="H81" s="1082" t="s">
        <v>2446</v>
      </c>
      <c r="I81" s="915" t="s">
        <v>2447</v>
      </c>
      <c r="J81" s="1086" t="s">
        <v>2448</v>
      </c>
      <c r="K81" s="1092" t="s">
        <v>2304</v>
      </c>
      <c r="L81" s="1093" t="s">
        <v>2293</v>
      </c>
      <c r="Q81" s="1082" t="s">
        <v>2446</v>
      </c>
      <c r="R81" s="915" t="s">
        <v>2447</v>
      </c>
      <c r="S81" s="1086" t="s">
        <v>2448</v>
      </c>
      <c r="T81" s="1092" t="s">
        <v>13</v>
      </c>
      <c r="U81" s="1093" t="s">
        <v>2293</v>
      </c>
    </row>
    <row r="82" spans="1:24" s="468" customFormat="1" ht="136.5" thickTop="1" thickBot="1">
      <c r="A82" s="919" t="s">
        <v>2450</v>
      </c>
      <c r="B82" s="933" t="s">
        <v>2451</v>
      </c>
      <c r="C82" s="912" t="s">
        <v>2452</v>
      </c>
      <c r="D82" s="905" t="s">
        <v>2304</v>
      </c>
      <c r="E82" s="906" t="s">
        <v>2293</v>
      </c>
      <c r="H82" s="1082"/>
      <c r="I82" s="903" t="s">
        <v>2449</v>
      </c>
      <c r="J82" s="1083"/>
      <c r="K82" s="1092"/>
      <c r="L82" s="1093"/>
      <c r="Q82" s="1082"/>
      <c r="R82" s="903" t="s">
        <v>2449</v>
      </c>
      <c r="S82" s="1083"/>
      <c r="T82" s="1092"/>
      <c r="U82" s="1093"/>
    </row>
    <row r="83" spans="1:24" s="468" customFormat="1" ht="69" thickTop="1" thickBot="1">
      <c r="A83" s="915" t="s">
        <v>2450</v>
      </c>
      <c r="B83" s="933" t="s">
        <v>2453</v>
      </c>
      <c r="C83" s="920" t="s">
        <v>2454</v>
      </c>
      <c r="D83" s="905" t="s">
        <v>2304</v>
      </c>
      <c r="E83" s="906" t="s">
        <v>2293</v>
      </c>
      <c r="H83" s="919" t="s">
        <v>2450</v>
      </c>
      <c r="I83" s="933" t="s">
        <v>2451</v>
      </c>
      <c r="J83" s="912" t="s">
        <v>2452</v>
      </c>
      <c r="K83" s="905" t="s">
        <v>2304</v>
      </c>
      <c r="L83" s="906" t="s">
        <v>2293</v>
      </c>
      <c r="Q83" s="919" t="s">
        <v>2450</v>
      </c>
      <c r="R83" s="933" t="s">
        <v>2451</v>
      </c>
      <c r="S83" s="912" t="s">
        <v>2452</v>
      </c>
      <c r="T83" s="905" t="s">
        <v>2304</v>
      </c>
      <c r="U83" s="906" t="s">
        <v>2293</v>
      </c>
    </row>
    <row r="84" spans="1:24" s="468" customFormat="1" ht="91.5" thickTop="1" thickBot="1">
      <c r="A84" s="915" t="s">
        <v>2455</v>
      </c>
      <c r="B84" s="903" t="s">
        <v>2456</v>
      </c>
      <c r="C84" s="920" t="s">
        <v>2457</v>
      </c>
      <c r="D84" s="905" t="s">
        <v>2304</v>
      </c>
      <c r="E84" s="906" t="s">
        <v>2458</v>
      </c>
      <c r="H84" s="915" t="s">
        <v>2450</v>
      </c>
      <c r="I84" s="933" t="s">
        <v>2453</v>
      </c>
      <c r="J84" s="920" t="s">
        <v>2454</v>
      </c>
      <c r="K84" s="905" t="s">
        <v>2304</v>
      </c>
      <c r="L84" s="906" t="s">
        <v>2293</v>
      </c>
      <c r="Q84" s="915" t="s">
        <v>2450</v>
      </c>
      <c r="R84" s="933" t="s">
        <v>2453</v>
      </c>
      <c r="S84" s="920" t="s">
        <v>2454</v>
      </c>
      <c r="T84" s="905" t="s">
        <v>12</v>
      </c>
      <c r="U84" s="906" t="s">
        <v>2293</v>
      </c>
    </row>
    <row r="85" spans="1:24" s="468" customFormat="1" ht="15.75" customHeight="1" thickTop="1" thickBot="1">
      <c r="A85" s="1082" t="s">
        <v>2459</v>
      </c>
      <c r="B85" s="934" t="s">
        <v>2460</v>
      </c>
      <c r="C85" s="935"/>
      <c r="D85" s="905"/>
      <c r="E85" s="936"/>
      <c r="H85" s="915" t="s">
        <v>2455</v>
      </c>
      <c r="I85" s="903" t="s">
        <v>2456</v>
      </c>
      <c r="J85" s="920" t="s">
        <v>2457</v>
      </c>
      <c r="K85" s="905" t="s">
        <v>2304</v>
      </c>
      <c r="L85" s="906" t="s">
        <v>2458</v>
      </c>
      <c r="Q85" s="915" t="s">
        <v>2455</v>
      </c>
      <c r="R85" s="903" t="s">
        <v>2456</v>
      </c>
      <c r="S85" s="920" t="s">
        <v>2457</v>
      </c>
      <c r="T85" s="905" t="s">
        <v>13</v>
      </c>
      <c r="U85" s="906" t="s">
        <v>2458</v>
      </c>
    </row>
    <row r="86" spans="1:24" s="468" customFormat="1" ht="69" thickTop="1" thickBot="1">
      <c r="A86" s="1082"/>
      <c r="B86" s="928" t="s">
        <v>2461</v>
      </c>
      <c r="C86" s="907" t="s">
        <v>2462</v>
      </c>
      <c r="D86" s="921" t="s">
        <v>2304</v>
      </c>
      <c r="E86" s="906" t="s">
        <v>2458</v>
      </c>
      <c r="F86" s="917" t="s">
        <v>2463</v>
      </c>
      <c r="H86" s="1082" t="s">
        <v>2459</v>
      </c>
      <c r="I86" s="934" t="s">
        <v>2460</v>
      </c>
      <c r="J86" s="935"/>
      <c r="K86" s="905"/>
      <c r="L86" s="936"/>
      <c r="Q86" s="1082" t="s">
        <v>2459</v>
      </c>
      <c r="R86" s="934" t="s">
        <v>2460</v>
      </c>
      <c r="S86" s="935"/>
      <c r="T86" s="905"/>
      <c r="U86" s="936"/>
      <c r="X86" s="469"/>
    </row>
    <row r="87" spans="1:24" s="469" customFormat="1" ht="16.5" customHeight="1" thickTop="1" thickBot="1">
      <c r="A87" s="1082" t="s">
        <v>2357</v>
      </c>
      <c r="B87" s="925" t="s">
        <v>2464</v>
      </c>
      <c r="C87" s="912"/>
      <c r="D87" s="905"/>
      <c r="E87" s="906"/>
      <c r="H87" s="1082"/>
      <c r="I87" s="928" t="s">
        <v>2461</v>
      </c>
      <c r="J87" s="907" t="s">
        <v>2462</v>
      </c>
      <c r="K87" s="921" t="s">
        <v>2304</v>
      </c>
      <c r="L87" s="906" t="s">
        <v>2458</v>
      </c>
      <c r="M87" s="917" t="s">
        <v>2463</v>
      </c>
      <c r="N87" s="468"/>
      <c r="Q87" s="1082"/>
      <c r="R87" s="928" t="s">
        <v>2461</v>
      </c>
      <c r="S87" s="907" t="s">
        <v>2462</v>
      </c>
      <c r="T87" s="921" t="s">
        <v>2304</v>
      </c>
      <c r="U87" s="906" t="s">
        <v>2458</v>
      </c>
      <c r="V87" s="917" t="s">
        <v>2463</v>
      </c>
      <c r="W87" s="468"/>
      <c r="X87" s="468"/>
    </row>
    <row r="88" spans="1:24" s="468" customFormat="1" ht="57.75" thickTop="1" thickBot="1">
      <c r="A88" s="1082"/>
      <c r="B88" s="928" t="s">
        <v>2465</v>
      </c>
      <c r="C88" s="912" t="s">
        <v>2466</v>
      </c>
      <c r="D88" s="905" t="s">
        <v>2304</v>
      </c>
      <c r="E88" s="906" t="s">
        <v>2458</v>
      </c>
      <c r="H88" s="1082" t="s">
        <v>2357</v>
      </c>
      <c r="I88" s="925" t="s">
        <v>2464</v>
      </c>
      <c r="J88" s="912"/>
      <c r="K88" s="905"/>
      <c r="L88" s="906"/>
      <c r="M88" s="469"/>
      <c r="N88" s="469"/>
      <c r="Q88" s="1082" t="s">
        <v>2357</v>
      </c>
      <c r="R88" s="925" t="s">
        <v>2464</v>
      </c>
      <c r="S88" s="912"/>
      <c r="T88" s="905"/>
      <c r="U88" s="906"/>
      <c r="V88" s="469"/>
      <c r="W88" s="469"/>
    </row>
    <row r="89" spans="1:24" s="468" customFormat="1" ht="102.75" thickTop="1" thickBot="1">
      <c r="A89" s="1082"/>
      <c r="B89" s="925" t="s">
        <v>2467</v>
      </c>
      <c r="C89" s="1086" t="s">
        <v>2468</v>
      </c>
      <c r="D89" s="1092" t="s">
        <v>250</v>
      </c>
      <c r="E89" s="906"/>
      <c r="H89" s="1082"/>
      <c r="I89" s="928" t="s">
        <v>2465</v>
      </c>
      <c r="J89" s="912" t="s">
        <v>2466</v>
      </c>
      <c r="K89" s="905" t="s">
        <v>2304</v>
      </c>
      <c r="L89" s="906" t="s">
        <v>2458</v>
      </c>
      <c r="Q89" s="1082"/>
      <c r="R89" s="928" t="s">
        <v>2465</v>
      </c>
      <c r="S89" s="912" t="s">
        <v>2466</v>
      </c>
      <c r="T89" s="905" t="s">
        <v>12</v>
      </c>
      <c r="U89" s="906" t="s">
        <v>2458</v>
      </c>
    </row>
    <row r="90" spans="1:24" s="468" customFormat="1" ht="27" customHeight="1" thickTop="1" thickBot="1">
      <c r="A90" s="1082"/>
      <c r="B90" s="928" t="s">
        <v>2469</v>
      </c>
      <c r="C90" s="1083"/>
      <c r="D90" s="1092"/>
      <c r="E90" s="911"/>
      <c r="H90" s="1082"/>
      <c r="I90" s="925" t="s">
        <v>2467</v>
      </c>
      <c r="J90" s="1086" t="s">
        <v>2468</v>
      </c>
      <c r="K90" s="1092" t="s">
        <v>250</v>
      </c>
      <c r="L90" s="906"/>
      <c r="Q90" s="1082"/>
      <c r="R90" s="925" t="s">
        <v>2467</v>
      </c>
      <c r="S90" s="1086" t="s">
        <v>2468</v>
      </c>
      <c r="T90" s="1092" t="s">
        <v>250</v>
      </c>
      <c r="U90" s="906"/>
      <c r="X90" s="255"/>
    </row>
    <row r="91" spans="1:24" s="255" customFormat="1" ht="102.75" thickTop="1" thickBot="1">
      <c r="A91" s="915"/>
      <c r="B91" s="937" t="s">
        <v>2470</v>
      </c>
      <c r="C91" s="912"/>
      <c r="D91" s="930"/>
      <c r="E91" s="906"/>
      <c r="H91" s="1082"/>
      <c r="I91" s="928" t="s">
        <v>2469</v>
      </c>
      <c r="J91" s="1083"/>
      <c r="K91" s="1092"/>
      <c r="L91" s="911"/>
      <c r="M91" s="468"/>
      <c r="N91" s="468"/>
      <c r="Q91" s="1082"/>
      <c r="R91" s="928" t="s">
        <v>2469</v>
      </c>
      <c r="S91" s="1083"/>
      <c r="T91" s="1092"/>
      <c r="U91" s="911"/>
      <c r="V91" s="468"/>
      <c r="W91" s="468"/>
    </row>
    <row r="92" spans="1:24" s="255" customFormat="1" ht="23.25" thickTop="1">
      <c r="A92" s="1091" t="s">
        <v>2471</v>
      </c>
      <c r="B92" s="919" t="s">
        <v>2472</v>
      </c>
      <c r="C92" s="1082" t="s">
        <v>2473</v>
      </c>
      <c r="D92" s="1092" t="s">
        <v>2304</v>
      </c>
      <c r="E92" s="1093" t="s">
        <v>2474</v>
      </c>
      <c r="H92" s="915"/>
      <c r="I92" s="937" t="s">
        <v>2470</v>
      </c>
      <c r="J92" s="912"/>
      <c r="K92" s="930"/>
      <c r="L92" s="906"/>
      <c r="Q92" s="915"/>
      <c r="R92" s="937" t="s">
        <v>2470</v>
      </c>
      <c r="S92" s="912"/>
      <c r="T92" s="930"/>
      <c r="U92" s="906"/>
    </row>
    <row r="93" spans="1:24" s="255" customFormat="1" ht="90.75" thickBot="1">
      <c r="A93" s="1091"/>
      <c r="B93" s="928" t="s">
        <v>2475</v>
      </c>
      <c r="C93" s="1083"/>
      <c r="D93" s="1092"/>
      <c r="E93" s="1093"/>
      <c r="F93" s="932" t="s">
        <v>2476</v>
      </c>
      <c r="H93" s="915"/>
      <c r="I93" s="928" t="s">
        <v>2553</v>
      </c>
      <c r="J93" s="904"/>
      <c r="K93" s="905"/>
      <c r="L93" s="906"/>
      <c r="Q93" s="1091" t="s">
        <v>2471</v>
      </c>
      <c r="R93" s="919" t="s">
        <v>2472</v>
      </c>
      <c r="S93" s="1082" t="s">
        <v>2473</v>
      </c>
      <c r="T93" s="1092" t="s">
        <v>12</v>
      </c>
      <c r="U93" s="1093" t="s">
        <v>2474</v>
      </c>
      <c r="X93" s="468"/>
    </row>
    <row r="94" spans="1:24" s="468" customFormat="1" ht="102.75" thickTop="1" thickBot="1">
      <c r="A94" s="927" t="s">
        <v>2450</v>
      </c>
      <c r="B94" s="933" t="s">
        <v>2477</v>
      </c>
      <c r="C94" s="927" t="s">
        <v>2478</v>
      </c>
      <c r="D94" s="905" t="s">
        <v>2304</v>
      </c>
      <c r="E94" s="906" t="s">
        <v>2479</v>
      </c>
      <c r="F94" s="917"/>
      <c r="H94" s="1091" t="s">
        <v>2471</v>
      </c>
      <c r="I94" s="919" t="s">
        <v>2472</v>
      </c>
      <c r="J94" s="1082" t="s">
        <v>2473</v>
      </c>
      <c r="K94" s="1092" t="s">
        <v>2304</v>
      </c>
      <c r="L94" s="1093" t="s">
        <v>2474</v>
      </c>
      <c r="M94" s="255"/>
      <c r="N94" s="255"/>
      <c r="Q94" s="1091"/>
      <c r="R94" s="928" t="s">
        <v>2475</v>
      </c>
      <c r="S94" s="1083"/>
      <c r="T94" s="1092"/>
      <c r="U94" s="1093"/>
      <c r="V94" s="932" t="s">
        <v>2476</v>
      </c>
      <c r="W94" s="255"/>
    </row>
    <row r="95" spans="1:24" s="468" customFormat="1" ht="159" thickTop="1" thickBot="1">
      <c r="A95" s="919" t="s">
        <v>2442</v>
      </c>
      <c r="B95" s="933" t="s">
        <v>2480</v>
      </c>
      <c r="C95" s="927" t="s">
        <v>2481</v>
      </c>
      <c r="D95" s="914" t="s">
        <v>2304</v>
      </c>
      <c r="E95" s="906" t="s">
        <v>2482</v>
      </c>
      <c r="F95" s="917" t="s">
        <v>2483</v>
      </c>
      <c r="H95" s="1091"/>
      <c r="I95" s="928" t="s">
        <v>2475</v>
      </c>
      <c r="J95" s="1083"/>
      <c r="K95" s="1092"/>
      <c r="L95" s="1093"/>
      <c r="M95" s="932" t="s">
        <v>2476</v>
      </c>
      <c r="N95" s="255"/>
      <c r="Q95" s="927" t="s">
        <v>2450</v>
      </c>
      <c r="R95" s="933" t="s">
        <v>2477</v>
      </c>
      <c r="S95" s="927" t="s">
        <v>2478</v>
      </c>
      <c r="T95" s="905" t="s">
        <v>2304</v>
      </c>
      <c r="U95" s="906" t="s">
        <v>2479</v>
      </c>
      <c r="V95" s="917"/>
    </row>
    <row r="96" spans="1:24" s="468" customFormat="1" ht="80.25" thickTop="1" thickBot="1">
      <c r="A96" s="919" t="s">
        <v>2484</v>
      </c>
      <c r="B96" s="933" t="s">
        <v>2485</v>
      </c>
      <c r="C96" s="927" t="s">
        <v>2486</v>
      </c>
      <c r="D96" s="905" t="s">
        <v>12</v>
      </c>
      <c r="E96" s="906" t="s">
        <v>2487</v>
      </c>
      <c r="H96" s="1082" t="s">
        <v>2554</v>
      </c>
      <c r="I96" s="933" t="s">
        <v>2477</v>
      </c>
      <c r="J96" s="927" t="s">
        <v>2478</v>
      </c>
      <c r="K96" s="905" t="s">
        <v>2304</v>
      </c>
      <c r="L96" s="906" t="s">
        <v>2479</v>
      </c>
      <c r="M96" s="917"/>
      <c r="Q96" s="1082" t="s">
        <v>2554</v>
      </c>
      <c r="R96" s="933" t="s">
        <v>2555</v>
      </c>
      <c r="S96" s="1082" t="s">
        <v>2556</v>
      </c>
      <c r="T96" s="1094" t="s">
        <v>2304</v>
      </c>
      <c r="U96" s="1081" t="s">
        <v>2458</v>
      </c>
      <c r="V96" s="917"/>
    </row>
    <row r="97" spans="1:24" s="468" customFormat="1" ht="114" thickTop="1" thickBot="1">
      <c r="A97" s="919" t="s">
        <v>2484</v>
      </c>
      <c r="B97" s="915" t="s">
        <v>2488</v>
      </c>
      <c r="C97" s="912" t="s">
        <v>4356</v>
      </c>
      <c r="D97" s="905" t="s">
        <v>12</v>
      </c>
      <c r="E97" s="906" t="s">
        <v>2489</v>
      </c>
      <c r="F97" s="468" t="s">
        <v>2490</v>
      </c>
      <c r="H97" s="1082"/>
      <c r="I97" s="933" t="s">
        <v>2555</v>
      </c>
      <c r="J97" s="1082" t="s">
        <v>2556</v>
      </c>
      <c r="K97" s="1094" t="s">
        <v>2304</v>
      </c>
      <c r="L97" s="1081" t="s">
        <v>2458</v>
      </c>
      <c r="M97" s="917"/>
      <c r="Q97" s="1082"/>
      <c r="R97" s="933" t="s">
        <v>2557</v>
      </c>
      <c r="S97" s="1082"/>
      <c r="T97" s="1094"/>
      <c r="U97" s="1081"/>
      <c r="V97" s="917"/>
    </row>
    <row r="98" spans="1:24" s="468" customFormat="1" ht="361.5" thickTop="1" thickBot="1">
      <c r="A98" s="919" t="s">
        <v>2484</v>
      </c>
      <c r="B98" s="915" t="s">
        <v>2491</v>
      </c>
      <c r="C98" s="912" t="s">
        <v>2492</v>
      </c>
      <c r="D98" s="905" t="s">
        <v>12</v>
      </c>
      <c r="E98" s="906" t="s">
        <v>2489</v>
      </c>
      <c r="H98" s="1082"/>
      <c r="I98" s="933" t="s">
        <v>2557</v>
      </c>
      <c r="J98" s="1082"/>
      <c r="K98" s="1094"/>
      <c r="L98" s="1081"/>
      <c r="M98" s="917"/>
      <c r="Q98" s="919" t="s">
        <v>2442</v>
      </c>
      <c r="R98" s="933" t="s">
        <v>2480</v>
      </c>
      <c r="S98" s="927" t="s">
        <v>2481</v>
      </c>
      <c r="T98" s="914" t="s">
        <v>13</v>
      </c>
      <c r="U98" s="906" t="s">
        <v>2482</v>
      </c>
      <c r="V98" s="917" t="s">
        <v>2483</v>
      </c>
    </row>
    <row r="99" spans="1:24" s="468" customFormat="1" ht="361.5" thickTop="1" thickBot="1">
      <c r="A99" s="919" t="s">
        <v>2484</v>
      </c>
      <c r="B99" s="915" t="s">
        <v>2493</v>
      </c>
      <c r="C99" s="912" t="s">
        <v>2494</v>
      </c>
      <c r="D99" s="905" t="s">
        <v>12</v>
      </c>
      <c r="E99" s="906" t="s">
        <v>2489</v>
      </c>
      <c r="H99" s="919" t="s">
        <v>2442</v>
      </c>
      <c r="I99" s="933" t="s">
        <v>2480</v>
      </c>
      <c r="J99" s="927" t="s">
        <v>2481</v>
      </c>
      <c r="K99" s="914" t="s">
        <v>2304</v>
      </c>
      <c r="L99" s="906" t="s">
        <v>2482</v>
      </c>
      <c r="M99" s="917" t="s">
        <v>2483</v>
      </c>
      <c r="Q99" s="919" t="s">
        <v>2484</v>
      </c>
      <c r="R99" s="933" t="s">
        <v>2485</v>
      </c>
      <c r="S99" s="927" t="s">
        <v>2486</v>
      </c>
      <c r="T99" s="905" t="s">
        <v>12</v>
      </c>
      <c r="U99" s="906" t="s">
        <v>2487</v>
      </c>
    </row>
    <row r="100" spans="1:24" s="468" customFormat="1" ht="57.75" thickTop="1" thickBot="1">
      <c r="A100" s="919" t="s">
        <v>2484</v>
      </c>
      <c r="B100" s="915" t="s">
        <v>2495</v>
      </c>
      <c r="C100" s="912" t="s">
        <v>2496</v>
      </c>
      <c r="D100" s="905" t="s">
        <v>12</v>
      </c>
      <c r="E100" s="906" t="s">
        <v>2497</v>
      </c>
      <c r="H100" s="919" t="s">
        <v>2484</v>
      </c>
      <c r="I100" s="933" t="s">
        <v>2485</v>
      </c>
      <c r="J100" s="927" t="s">
        <v>2486</v>
      </c>
      <c r="K100" s="905" t="s">
        <v>12</v>
      </c>
      <c r="L100" s="906" t="s">
        <v>2487</v>
      </c>
      <c r="Q100" s="919" t="s">
        <v>2484</v>
      </c>
      <c r="R100" s="915" t="s">
        <v>2488</v>
      </c>
      <c r="S100" s="912" t="s">
        <v>4356</v>
      </c>
      <c r="T100" s="905" t="s">
        <v>12</v>
      </c>
      <c r="U100" s="906" t="s">
        <v>2489</v>
      </c>
      <c r="V100" s="468" t="s">
        <v>2490</v>
      </c>
    </row>
    <row r="101" spans="1:24" s="468" customFormat="1" ht="57.75" thickTop="1" thickBot="1">
      <c r="A101" s="919" t="s">
        <v>2484</v>
      </c>
      <c r="B101" s="928" t="s">
        <v>4357</v>
      </c>
      <c r="C101" s="904" t="s">
        <v>2498</v>
      </c>
      <c r="D101" s="921" t="s">
        <v>2304</v>
      </c>
      <c r="E101" s="906" t="s">
        <v>2293</v>
      </c>
      <c r="H101" s="919" t="s">
        <v>2484</v>
      </c>
      <c r="I101" s="915" t="s">
        <v>2488</v>
      </c>
      <c r="J101" s="912" t="s">
        <v>4356</v>
      </c>
      <c r="K101" s="905" t="s">
        <v>2304</v>
      </c>
      <c r="L101" s="906" t="s">
        <v>2489</v>
      </c>
      <c r="M101" s="468" t="s">
        <v>2490</v>
      </c>
      <c r="Q101" s="919" t="s">
        <v>2484</v>
      </c>
      <c r="R101" s="915" t="s">
        <v>2491</v>
      </c>
      <c r="S101" s="912" t="s">
        <v>2492</v>
      </c>
      <c r="T101" s="905" t="s">
        <v>12</v>
      </c>
      <c r="U101" s="906" t="s">
        <v>2489</v>
      </c>
    </row>
    <row r="102" spans="1:24" s="468" customFormat="1" ht="25.5" customHeight="1" thickTop="1" thickBot="1">
      <c r="A102" s="919" t="s">
        <v>2499</v>
      </c>
      <c r="B102" s="928" t="s">
        <v>2500</v>
      </c>
      <c r="C102" s="904" t="s">
        <v>2501</v>
      </c>
      <c r="D102" s="921" t="s">
        <v>2304</v>
      </c>
      <c r="E102" s="906" t="s">
        <v>2293</v>
      </c>
      <c r="H102" s="919" t="s">
        <v>2484</v>
      </c>
      <c r="I102" s="915" t="s">
        <v>2491</v>
      </c>
      <c r="J102" s="912" t="s">
        <v>2492</v>
      </c>
      <c r="K102" s="905" t="s">
        <v>2304</v>
      </c>
      <c r="L102" s="906" t="s">
        <v>2489</v>
      </c>
      <c r="Q102" s="919" t="s">
        <v>2484</v>
      </c>
      <c r="R102" s="915" t="s">
        <v>2493</v>
      </c>
      <c r="S102" s="912" t="s">
        <v>2494</v>
      </c>
      <c r="T102" s="905" t="s">
        <v>12</v>
      </c>
      <c r="U102" s="906" t="s">
        <v>2489</v>
      </c>
    </row>
    <row r="103" spans="1:24" s="468" customFormat="1" ht="57.75" thickTop="1" thickBot="1">
      <c r="A103" s="919" t="s">
        <v>2338</v>
      </c>
      <c r="B103" s="928" t="s">
        <v>2502</v>
      </c>
      <c r="C103" s="904" t="s">
        <v>2502</v>
      </c>
      <c r="D103" s="905" t="s">
        <v>12</v>
      </c>
      <c r="E103" s="906" t="s">
        <v>2293</v>
      </c>
      <c r="F103" s="468" t="s">
        <v>2503</v>
      </c>
      <c r="H103" s="919" t="s">
        <v>2484</v>
      </c>
      <c r="I103" s="915" t="s">
        <v>2493</v>
      </c>
      <c r="J103" s="912" t="s">
        <v>2494</v>
      </c>
      <c r="K103" s="905" t="s">
        <v>2304</v>
      </c>
      <c r="L103" s="906" t="s">
        <v>2489</v>
      </c>
      <c r="Q103" s="919" t="s">
        <v>2484</v>
      </c>
      <c r="R103" s="915" t="s">
        <v>2495</v>
      </c>
      <c r="S103" s="912" t="s">
        <v>2496</v>
      </c>
      <c r="T103" s="905" t="s">
        <v>12</v>
      </c>
      <c r="U103" s="906" t="s">
        <v>2497</v>
      </c>
    </row>
    <row r="104" spans="1:24" s="468" customFormat="1" ht="79.5" thickTop="1">
      <c r="A104" s="919" t="s">
        <v>2484</v>
      </c>
      <c r="B104" s="928" t="s">
        <v>2504</v>
      </c>
      <c r="C104" s="904" t="s">
        <v>2505</v>
      </c>
      <c r="D104" s="921" t="s">
        <v>2304</v>
      </c>
      <c r="E104" s="906" t="s">
        <v>2293</v>
      </c>
      <c r="H104" s="919" t="s">
        <v>2484</v>
      </c>
      <c r="I104" s="915" t="s">
        <v>2495</v>
      </c>
      <c r="J104" s="912" t="s">
        <v>2496</v>
      </c>
      <c r="K104" s="905" t="s">
        <v>12</v>
      </c>
      <c r="L104" s="906" t="s">
        <v>2497</v>
      </c>
      <c r="Q104" s="919" t="s">
        <v>2484</v>
      </c>
      <c r="R104" s="928" t="s">
        <v>4357</v>
      </c>
      <c r="S104" s="904" t="s">
        <v>2498</v>
      </c>
      <c r="T104" s="921" t="s">
        <v>2304</v>
      </c>
      <c r="U104" s="906" t="s">
        <v>2293</v>
      </c>
    </row>
    <row r="105" spans="1:24" s="468" customFormat="1" ht="102" thickBot="1">
      <c r="A105" s="919" t="s">
        <v>2484</v>
      </c>
      <c r="B105" s="928" t="s">
        <v>2506</v>
      </c>
      <c r="C105" s="904" t="s">
        <v>2507</v>
      </c>
      <c r="D105" s="921" t="s">
        <v>2304</v>
      </c>
      <c r="E105" s="906" t="s">
        <v>2293</v>
      </c>
      <c r="H105" s="919" t="s">
        <v>2484</v>
      </c>
      <c r="I105" s="928" t="s">
        <v>4357</v>
      </c>
      <c r="J105" s="904" t="s">
        <v>2498</v>
      </c>
      <c r="K105" s="921" t="s">
        <v>2304</v>
      </c>
      <c r="L105" s="906" t="s">
        <v>2293</v>
      </c>
      <c r="Q105" s="919" t="s">
        <v>2499</v>
      </c>
      <c r="R105" s="928" t="s">
        <v>2500</v>
      </c>
      <c r="S105" s="904" t="s">
        <v>2501</v>
      </c>
      <c r="T105" s="921" t="s">
        <v>2304</v>
      </c>
      <c r="U105" s="906" t="s">
        <v>2293</v>
      </c>
    </row>
    <row r="106" spans="1:24" s="468" customFormat="1" ht="102" thickTop="1">
      <c r="A106" s="915" t="s">
        <v>2508</v>
      </c>
      <c r="B106" s="928" t="s">
        <v>4358</v>
      </c>
      <c r="C106" s="912" t="s">
        <v>2509</v>
      </c>
      <c r="D106" s="914" t="s">
        <v>13</v>
      </c>
      <c r="E106" s="906" t="s">
        <v>2510</v>
      </c>
      <c r="F106" s="468" t="s">
        <v>2511</v>
      </c>
      <c r="H106" s="919" t="s">
        <v>2499</v>
      </c>
      <c r="I106" s="928" t="s">
        <v>2500</v>
      </c>
      <c r="J106" s="904" t="s">
        <v>2501</v>
      </c>
      <c r="K106" s="921" t="s">
        <v>2304</v>
      </c>
      <c r="L106" s="906" t="s">
        <v>2293</v>
      </c>
      <c r="Q106" s="919" t="s">
        <v>2338</v>
      </c>
      <c r="R106" s="928" t="s">
        <v>2502</v>
      </c>
      <c r="S106" s="904" t="s">
        <v>2502</v>
      </c>
      <c r="T106" s="905" t="s">
        <v>12</v>
      </c>
      <c r="U106" s="906" t="s">
        <v>2293</v>
      </c>
      <c r="V106" s="468" t="s">
        <v>2503</v>
      </c>
      <c r="X106" s="1"/>
    </row>
    <row r="107" spans="1:24" ht="65.25" customHeight="1">
      <c r="A107" s="915" t="s">
        <v>2508</v>
      </c>
      <c r="B107" s="928" t="s">
        <v>2512</v>
      </c>
      <c r="C107" s="904" t="s">
        <v>2513</v>
      </c>
      <c r="D107" s="914" t="s">
        <v>2514</v>
      </c>
      <c r="E107" s="906" t="s">
        <v>2515</v>
      </c>
      <c r="F107" s="938"/>
      <c r="G107" s="3"/>
      <c r="H107" s="919" t="s">
        <v>2338</v>
      </c>
      <c r="I107" s="928" t="s">
        <v>2502</v>
      </c>
      <c r="J107" s="904" t="s">
        <v>2502</v>
      </c>
      <c r="K107" s="905" t="s">
        <v>12</v>
      </c>
      <c r="L107" s="906" t="s">
        <v>2293</v>
      </c>
      <c r="M107" s="468" t="s">
        <v>2503</v>
      </c>
      <c r="N107" s="468"/>
      <c r="Q107" s="919" t="s">
        <v>2484</v>
      </c>
      <c r="R107" s="928" t="s">
        <v>2504</v>
      </c>
      <c r="S107" s="904" t="s">
        <v>2505</v>
      </c>
      <c r="T107" s="921" t="s">
        <v>2304</v>
      </c>
      <c r="U107" s="906" t="s">
        <v>2293</v>
      </c>
      <c r="V107" s="468"/>
      <c r="W107" s="468"/>
    </row>
    <row r="108" spans="1:24" ht="90.75" thickBot="1">
      <c r="A108" s="915" t="s">
        <v>2516</v>
      </c>
      <c r="B108" s="928" t="s">
        <v>2517</v>
      </c>
      <c r="C108" s="904" t="s">
        <v>2518</v>
      </c>
      <c r="D108" s="905" t="s">
        <v>31</v>
      </c>
      <c r="E108" s="906" t="s">
        <v>2515</v>
      </c>
      <c r="F108" s="938"/>
      <c r="G108" s="3"/>
      <c r="H108" s="919" t="s">
        <v>2484</v>
      </c>
      <c r="I108" s="928" t="s">
        <v>2504</v>
      </c>
      <c r="J108" s="904" t="s">
        <v>2505</v>
      </c>
      <c r="K108" s="921" t="s">
        <v>2304</v>
      </c>
      <c r="L108" s="906" t="s">
        <v>2293</v>
      </c>
      <c r="M108" s="468"/>
      <c r="N108" s="468"/>
      <c r="Q108" s="919" t="s">
        <v>2484</v>
      </c>
      <c r="R108" s="928" t="s">
        <v>2506</v>
      </c>
      <c r="S108" s="904" t="s">
        <v>2507</v>
      </c>
      <c r="T108" s="921" t="s">
        <v>2304</v>
      </c>
      <c r="U108" s="906" t="s">
        <v>2293</v>
      </c>
      <c r="V108" s="468"/>
      <c r="W108" s="468"/>
    </row>
    <row r="109" spans="1:24" ht="91.5" thickTop="1" thickBot="1">
      <c r="A109" s="915" t="s">
        <v>2516</v>
      </c>
      <c r="B109" s="928" t="s">
        <v>2519</v>
      </c>
      <c r="C109" s="904" t="s">
        <v>2520</v>
      </c>
      <c r="D109" s="905" t="s">
        <v>31</v>
      </c>
      <c r="E109" s="906" t="s">
        <v>2515</v>
      </c>
      <c r="F109" s="938"/>
      <c r="G109" s="3"/>
      <c r="H109" s="919" t="s">
        <v>2484</v>
      </c>
      <c r="I109" s="928" t="s">
        <v>2506</v>
      </c>
      <c r="J109" s="904" t="s">
        <v>2507</v>
      </c>
      <c r="K109" s="921" t="s">
        <v>2304</v>
      </c>
      <c r="L109" s="906" t="s">
        <v>2293</v>
      </c>
      <c r="M109" s="468"/>
      <c r="N109" s="468"/>
      <c r="Q109" s="915" t="s">
        <v>2508</v>
      </c>
      <c r="R109" s="928" t="s">
        <v>4358</v>
      </c>
      <c r="S109" s="912" t="s">
        <v>2509</v>
      </c>
      <c r="T109" s="914" t="s">
        <v>2304</v>
      </c>
      <c r="U109" s="906" t="s">
        <v>2510</v>
      </c>
      <c r="V109" s="468" t="s">
        <v>2511</v>
      </c>
      <c r="W109" s="468"/>
      <c r="X109" s="468"/>
    </row>
    <row r="110" spans="1:24" s="468" customFormat="1" ht="114" thickTop="1" thickBot="1">
      <c r="A110" s="927" t="s">
        <v>2521</v>
      </c>
      <c r="B110" s="939" t="s">
        <v>2522</v>
      </c>
      <c r="C110" s="904" t="s">
        <v>2523</v>
      </c>
      <c r="D110" s="910" t="s">
        <v>31</v>
      </c>
      <c r="E110" s="906" t="s">
        <v>2458</v>
      </c>
      <c r="H110" s="915" t="s">
        <v>2508</v>
      </c>
      <c r="I110" s="928" t="s">
        <v>4358</v>
      </c>
      <c r="J110" s="912" t="s">
        <v>2509</v>
      </c>
      <c r="K110" s="914" t="s">
        <v>2304</v>
      </c>
      <c r="L110" s="906" t="s">
        <v>2510</v>
      </c>
      <c r="M110" s="468" t="s">
        <v>2511</v>
      </c>
      <c r="Q110" s="915" t="s">
        <v>2508</v>
      </c>
      <c r="R110" s="928" t="s">
        <v>2512</v>
      </c>
      <c r="S110" s="904" t="s">
        <v>2513</v>
      </c>
      <c r="T110" s="914" t="s">
        <v>12</v>
      </c>
      <c r="U110" s="906" t="s">
        <v>2515</v>
      </c>
      <c r="V110" s="938"/>
      <c r="W110" s="3"/>
    </row>
    <row r="111" spans="1:24" s="468" customFormat="1" ht="16.5" customHeight="1" thickTop="1">
      <c r="A111" s="927"/>
      <c r="B111" s="934" t="s">
        <v>2524</v>
      </c>
      <c r="C111" s="912"/>
      <c r="D111" s="930"/>
      <c r="E111" s="931"/>
      <c r="H111" s="915" t="s">
        <v>2508</v>
      </c>
      <c r="I111" s="928" t="s">
        <v>2512</v>
      </c>
      <c r="J111" s="904" t="s">
        <v>2513</v>
      </c>
      <c r="K111" s="914" t="s">
        <v>12</v>
      </c>
      <c r="L111" s="906" t="s">
        <v>2515</v>
      </c>
      <c r="M111" s="938"/>
      <c r="N111" s="3"/>
      <c r="Q111" s="915" t="s">
        <v>2516</v>
      </c>
      <c r="R111" s="928" t="s">
        <v>2517</v>
      </c>
      <c r="S111" s="904" t="s">
        <v>2518</v>
      </c>
      <c r="T111" s="905" t="s">
        <v>31</v>
      </c>
      <c r="U111" s="906" t="s">
        <v>2515</v>
      </c>
      <c r="V111" s="938"/>
      <c r="W111" s="3"/>
    </row>
    <row r="112" spans="1:24" s="468" customFormat="1" ht="158.25" thickBot="1">
      <c r="A112" s="927"/>
      <c r="B112" s="934" t="s">
        <v>2525</v>
      </c>
      <c r="C112" s="904" t="s">
        <v>2526</v>
      </c>
      <c r="D112" s="905"/>
      <c r="E112" s="940"/>
      <c r="F112" s="941">
        <v>43067</v>
      </c>
      <c r="G112" s="941">
        <v>43103</v>
      </c>
      <c r="H112" s="915" t="s">
        <v>2516</v>
      </c>
      <c r="I112" s="928" t="s">
        <v>2517</v>
      </c>
      <c r="J112" s="904" t="s">
        <v>2518</v>
      </c>
      <c r="K112" s="905" t="s">
        <v>31</v>
      </c>
      <c r="L112" s="906" t="s">
        <v>2515</v>
      </c>
      <c r="M112" s="938"/>
      <c r="N112" s="3"/>
      <c r="Q112" s="915" t="s">
        <v>2516</v>
      </c>
      <c r="R112" s="928" t="s">
        <v>2519</v>
      </c>
      <c r="S112" s="904" t="s">
        <v>2520</v>
      </c>
      <c r="T112" s="905" t="s">
        <v>31</v>
      </c>
      <c r="U112" s="906" t="s">
        <v>2515</v>
      </c>
      <c r="V112" s="938"/>
      <c r="W112" s="3"/>
      <c r="X112" s="1"/>
    </row>
    <row r="113" spans="1:24" ht="40.5" customHeight="1" thickTop="1" thickBot="1">
      <c r="A113" s="942" t="s">
        <v>2527</v>
      </c>
      <c r="B113" s="943" t="s">
        <v>2528</v>
      </c>
      <c r="C113" s="916" t="s">
        <v>2529</v>
      </c>
      <c r="D113" s="914" t="s">
        <v>2304</v>
      </c>
      <c r="E113" s="944" t="s">
        <v>2497</v>
      </c>
      <c r="F113" s="932" t="s">
        <v>2530</v>
      </c>
      <c r="G113" s="468"/>
      <c r="H113" s="915" t="s">
        <v>2516</v>
      </c>
      <c r="I113" s="928" t="s">
        <v>2519</v>
      </c>
      <c r="J113" s="904" t="s">
        <v>2520</v>
      </c>
      <c r="K113" s="905" t="s">
        <v>31</v>
      </c>
      <c r="L113" s="906" t="s">
        <v>2515</v>
      </c>
      <c r="M113" s="938"/>
      <c r="N113" s="3"/>
      <c r="Q113" s="927" t="s">
        <v>2521</v>
      </c>
      <c r="R113" s="939" t="s">
        <v>2522</v>
      </c>
      <c r="S113" s="904" t="s">
        <v>2523</v>
      </c>
      <c r="T113" s="910" t="s">
        <v>31</v>
      </c>
      <c r="U113" s="906" t="s">
        <v>2458</v>
      </c>
      <c r="V113" s="468"/>
      <c r="W113" s="468"/>
    </row>
    <row r="114" spans="1:24" ht="226.5" thickTop="1" thickBot="1">
      <c r="A114" s="927" t="s">
        <v>2338</v>
      </c>
      <c r="B114" s="903" t="s">
        <v>2531</v>
      </c>
      <c r="C114" s="904" t="s">
        <v>2532</v>
      </c>
      <c r="D114" s="1080" t="s">
        <v>2304</v>
      </c>
      <c r="E114" s="1081" t="s">
        <v>2458</v>
      </c>
      <c r="H114" s="927" t="s">
        <v>2521</v>
      </c>
      <c r="I114" s="939" t="s">
        <v>2522</v>
      </c>
      <c r="J114" s="904" t="s">
        <v>2523</v>
      </c>
      <c r="K114" s="910" t="s">
        <v>31</v>
      </c>
      <c r="L114" s="906" t="s">
        <v>2458</v>
      </c>
      <c r="M114" s="468"/>
      <c r="N114" s="468"/>
      <c r="Q114" s="927"/>
      <c r="R114" s="934" t="s">
        <v>2524</v>
      </c>
      <c r="S114" s="912"/>
      <c r="T114" s="930"/>
      <c r="U114" s="931"/>
      <c r="V114" s="468"/>
      <c r="W114" s="468"/>
      <c r="X114" s="468"/>
    </row>
    <row r="115" spans="1:24" s="468" customFormat="1" ht="69" thickTop="1" thickBot="1">
      <c r="A115" s="927"/>
      <c r="B115" s="903" t="s">
        <v>2533</v>
      </c>
      <c r="C115" s="1082" t="s">
        <v>2534</v>
      </c>
      <c r="D115" s="1080"/>
      <c r="E115" s="1081"/>
      <c r="H115" s="927"/>
      <c r="I115" s="934" t="s">
        <v>2524</v>
      </c>
      <c r="J115" s="912"/>
      <c r="K115" s="930"/>
      <c r="L115" s="931"/>
      <c r="Q115" s="927"/>
      <c r="R115" s="934" t="s">
        <v>2525</v>
      </c>
      <c r="S115" s="904" t="s">
        <v>2526</v>
      </c>
      <c r="T115" s="905"/>
      <c r="U115" s="940"/>
      <c r="V115" s="941">
        <v>43067</v>
      </c>
      <c r="W115" s="941">
        <v>43103</v>
      </c>
      <c r="X115" s="1"/>
    </row>
    <row r="116" spans="1:24" ht="147.75" thickTop="1" thickBot="1">
      <c r="A116" s="942" t="s">
        <v>2450</v>
      </c>
      <c r="B116" s="943" t="s">
        <v>2535</v>
      </c>
      <c r="C116" s="1083"/>
      <c r="D116" s="1080"/>
      <c r="E116" s="1081"/>
      <c r="H116" s="927"/>
      <c r="I116" s="934" t="s">
        <v>2525</v>
      </c>
      <c r="J116" s="904" t="s">
        <v>2526</v>
      </c>
      <c r="K116" s="905" t="s">
        <v>2304</v>
      </c>
      <c r="L116" s="940"/>
      <c r="M116" s="941">
        <v>43067</v>
      </c>
      <c r="N116" s="941">
        <v>43103</v>
      </c>
      <c r="Q116" s="942" t="s">
        <v>2527</v>
      </c>
      <c r="R116" s="943" t="s">
        <v>2528</v>
      </c>
      <c r="S116" s="916" t="s">
        <v>2529</v>
      </c>
      <c r="T116" s="914" t="s">
        <v>2304</v>
      </c>
      <c r="U116" s="944" t="s">
        <v>2497</v>
      </c>
      <c r="V116" s="932" t="s">
        <v>2530</v>
      </c>
      <c r="W116" s="468"/>
    </row>
    <row r="117" spans="1:24" ht="282.75" thickTop="1" thickBot="1">
      <c r="A117" s="942" t="s">
        <v>2450</v>
      </c>
      <c r="B117" s="943" t="s">
        <v>2536</v>
      </c>
      <c r="C117" s="904" t="s">
        <v>2537</v>
      </c>
      <c r="D117" s="945" t="s">
        <v>2304</v>
      </c>
      <c r="E117" s="946" t="s">
        <v>2458</v>
      </c>
      <c r="F117" s="3" t="s">
        <v>2538</v>
      </c>
      <c r="G117" s="941">
        <v>44818</v>
      </c>
      <c r="H117" s="947" t="s">
        <v>2558</v>
      </c>
      <c r="I117" s="948" t="s">
        <v>2559</v>
      </c>
      <c r="J117" s="949" t="s">
        <v>2560</v>
      </c>
      <c r="K117" s="950" t="s">
        <v>2304</v>
      </c>
      <c r="L117" s="951" t="s">
        <v>2497</v>
      </c>
      <c r="M117" s="952" t="s">
        <v>2561</v>
      </c>
      <c r="N117" s="952"/>
      <c r="Q117" s="927" t="s">
        <v>2338</v>
      </c>
      <c r="R117" s="903" t="s">
        <v>2531</v>
      </c>
      <c r="S117" s="904" t="s">
        <v>2532</v>
      </c>
      <c r="T117" s="1080" t="s">
        <v>2304</v>
      </c>
      <c r="U117" s="1081" t="s">
        <v>2458</v>
      </c>
      <c r="X117" s="468"/>
    </row>
    <row r="118" spans="1:24" s="468" customFormat="1" ht="36.75" customHeight="1" thickTop="1">
      <c r="A118" s="1084" t="s">
        <v>2357</v>
      </c>
      <c r="B118" s="925" t="s">
        <v>2539</v>
      </c>
      <c r="C118" s="1086" t="s">
        <v>2540</v>
      </c>
      <c r="D118" s="1087" t="s">
        <v>31</v>
      </c>
      <c r="E118" s="1089" t="s">
        <v>2541</v>
      </c>
      <c r="H118" s="942" t="s">
        <v>2527</v>
      </c>
      <c r="I118" s="943" t="s">
        <v>2528</v>
      </c>
      <c r="J118" s="916" t="s">
        <v>2529</v>
      </c>
      <c r="K118" s="914" t="s">
        <v>2304</v>
      </c>
      <c r="L118" s="944" t="s">
        <v>2497</v>
      </c>
      <c r="M118" s="932" t="s">
        <v>2530</v>
      </c>
      <c r="Q118" s="927"/>
      <c r="R118" s="903" t="s">
        <v>2533</v>
      </c>
      <c r="S118" s="1082" t="s">
        <v>2534</v>
      </c>
      <c r="T118" s="1080"/>
      <c r="U118" s="1081"/>
    </row>
    <row r="119" spans="1:24" s="468" customFormat="1" ht="372" thickBot="1">
      <c r="A119" s="1085"/>
      <c r="B119" s="953" t="s">
        <v>2542</v>
      </c>
      <c r="C119" s="1085"/>
      <c r="D119" s="1088"/>
      <c r="E119" s="1090"/>
      <c r="F119" s="954"/>
      <c r="G119" s="954"/>
      <c r="H119" s="927" t="s">
        <v>2338</v>
      </c>
      <c r="I119" s="903" t="s">
        <v>2531</v>
      </c>
      <c r="J119" s="904" t="s">
        <v>2532</v>
      </c>
      <c r="K119" s="1080" t="s">
        <v>2304</v>
      </c>
      <c r="L119" s="1081" t="s">
        <v>2458</v>
      </c>
      <c r="M119" s="1"/>
      <c r="N119" s="1"/>
      <c r="Q119" s="942" t="s">
        <v>2450</v>
      </c>
      <c r="R119" s="943" t="s">
        <v>2535</v>
      </c>
      <c r="S119" s="1083"/>
      <c r="T119" s="1080"/>
      <c r="U119" s="1081"/>
      <c r="V119" s="1"/>
      <c r="W119" s="1"/>
      <c r="X119" s="1"/>
    </row>
    <row r="120" spans="1:24" ht="170.25" thickTop="1" thickBot="1">
      <c r="H120" s="927"/>
      <c r="I120" s="903" t="s">
        <v>2533</v>
      </c>
      <c r="J120" s="1082" t="s">
        <v>2534</v>
      </c>
      <c r="K120" s="1080"/>
      <c r="L120" s="1081"/>
      <c r="M120" s="468"/>
      <c r="N120" s="468"/>
      <c r="Q120" s="942" t="s">
        <v>2450</v>
      </c>
      <c r="R120" s="943" t="s">
        <v>2536</v>
      </c>
      <c r="S120" s="904" t="s">
        <v>2537</v>
      </c>
      <c r="T120" s="945" t="s">
        <v>2304</v>
      </c>
      <c r="U120" s="946" t="s">
        <v>2458</v>
      </c>
      <c r="V120" s="3" t="s">
        <v>2538</v>
      </c>
      <c r="W120" s="941">
        <v>44818</v>
      </c>
    </row>
    <row r="121" spans="1:24" ht="69" thickTop="1" thickBot="1">
      <c r="H121" s="942" t="s">
        <v>2450</v>
      </c>
      <c r="I121" s="943" t="s">
        <v>2535</v>
      </c>
      <c r="J121" s="1083"/>
      <c r="K121" s="1080"/>
      <c r="L121" s="1081"/>
      <c r="Q121" s="1084" t="s">
        <v>2357</v>
      </c>
      <c r="R121" s="925" t="s">
        <v>2539</v>
      </c>
      <c r="S121" s="1086" t="s">
        <v>2540</v>
      </c>
      <c r="T121" s="1087" t="s">
        <v>31</v>
      </c>
      <c r="U121" s="1089" t="s">
        <v>2541</v>
      </c>
      <c r="V121" s="468"/>
      <c r="W121" s="468"/>
    </row>
    <row r="122" spans="1:24" ht="170.25" thickTop="1" thickBot="1">
      <c r="H122" s="942" t="s">
        <v>2450</v>
      </c>
      <c r="I122" s="943" t="s">
        <v>2536</v>
      </c>
      <c r="J122" s="904" t="s">
        <v>2537</v>
      </c>
      <c r="K122" s="945" t="s">
        <v>2304</v>
      </c>
      <c r="L122" s="946" t="s">
        <v>2458</v>
      </c>
      <c r="M122" s="3" t="s">
        <v>2538</v>
      </c>
      <c r="N122" s="941">
        <v>44818</v>
      </c>
      <c r="Q122" s="1085"/>
      <c r="R122" s="953" t="s">
        <v>2542</v>
      </c>
      <c r="S122" s="1085"/>
      <c r="T122" s="1088"/>
      <c r="U122" s="1090"/>
      <c r="V122" s="954"/>
      <c r="W122" s="954"/>
    </row>
    <row r="123" spans="1:24" ht="34.5" thickTop="1">
      <c r="H123" s="1084" t="s">
        <v>2357</v>
      </c>
      <c r="I123" s="925" t="s">
        <v>2539</v>
      </c>
      <c r="J123" s="1086" t="s">
        <v>2540</v>
      </c>
      <c r="K123" s="1087" t="s">
        <v>31</v>
      </c>
      <c r="L123" s="1089" t="s">
        <v>2541</v>
      </c>
      <c r="M123" s="468"/>
      <c r="N123" s="468"/>
      <c r="Q123" s="884"/>
      <c r="T123" s="4"/>
      <c r="U123" s="355"/>
    </row>
    <row r="124" spans="1:24" ht="56.25">
      <c r="B124" s="884"/>
      <c r="H124" s="1085"/>
      <c r="I124" s="953" t="s">
        <v>2542</v>
      </c>
      <c r="J124" s="1085"/>
      <c r="K124" s="1088"/>
      <c r="L124" s="1090"/>
      <c r="M124" s="954"/>
      <c r="N124" s="954"/>
    </row>
    <row r="125" spans="1:24">
      <c r="H125" s="884"/>
      <c r="K125" s="4"/>
      <c r="L125" s="355"/>
    </row>
    <row r="126" spans="1:24">
      <c r="H126" s="884"/>
      <c r="I126" s="1" t="s">
        <v>2562</v>
      </c>
      <c r="K126" s="4"/>
      <c r="L126" s="355"/>
    </row>
  </sheetData>
  <mergeCells count="168">
    <mergeCell ref="A41:A43"/>
    <mergeCell ref="C20:C21"/>
    <mergeCell ref="D20:D21"/>
    <mergeCell ref="E20:E21"/>
    <mergeCell ref="A15:A16"/>
    <mergeCell ref="C15:C17"/>
    <mergeCell ref="D15:D17"/>
    <mergeCell ref="E15:E19"/>
    <mergeCell ref="A18:A19"/>
    <mergeCell ref="A22:A24"/>
    <mergeCell ref="A25:A33"/>
    <mergeCell ref="B30:B32"/>
    <mergeCell ref="A34:A36"/>
    <mergeCell ref="E34:E35"/>
    <mergeCell ref="B35:B36"/>
    <mergeCell ref="A37:A40"/>
    <mergeCell ref="C37:C38"/>
    <mergeCell ref="D37:D38"/>
    <mergeCell ref="E37:E38"/>
    <mergeCell ref="D68:D69"/>
    <mergeCell ref="E68:E69"/>
    <mergeCell ref="A70:A71"/>
    <mergeCell ref="A74:A76"/>
    <mergeCell ref="C74:C75"/>
    <mergeCell ref="D74:D75"/>
    <mergeCell ref="E74:E75"/>
    <mergeCell ref="B75:B76"/>
    <mergeCell ref="A46:A66"/>
    <mergeCell ref="C66:C67"/>
    <mergeCell ref="D66:D67"/>
    <mergeCell ref="E66:E67"/>
    <mergeCell ref="A78:A79"/>
    <mergeCell ref="C78:C79"/>
    <mergeCell ref="D78:D79"/>
    <mergeCell ref="A80:A81"/>
    <mergeCell ref="C80:C81"/>
    <mergeCell ref="D80:D81"/>
    <mergeCell ref="E80:E81"/>
    <mergeCell ref="A85:A86"/>
    <mergeCell ref="A87:A90"/>
    <mergeCell ref="C89:C90"/>
    <mergeCell ref="D89:D90"/>
    <mergeCell ref="D114:D116"/>
    <mergeCell ref="E114:E116"/>
    <mergeCell ref="C115:C116"/>
    <mergeCell ref="A118:A119"/>
    <mergeCell ref="C118:C119"/>
    <mergeCell ref="D118:D119"/>
    <mergeCell ref="E118:E119"/>
    <mergeCell ref="A92:A93"/>
    <mergeCell ref="C92:C93"/>
    <mergeCell ref="D92:D93"/>
    <mergeCell ref="E92:E93"/>
    <mergeCell ref="J20:J21"/>
    <mergeCell ref="K20:K21"/>
    <mergeCell ref="L20:L21"/>
    <mergeCell ref="H22:H24"/>
    <mergeCell ref="H25:H33"/>
    <mergeCell ref="I30:I32"/>
    <mergeCell ref="H15:H16"/>
    <mergeCell ref="J15:J17"/>
    <mergeCell ref="K15:K17"/>
    <mergeCell ref="L15:L19"/>
    <mergeCell ref="H18:H19"/>
    <mergeCell ref="H41:H43"/>
    <mergeCell ref="H46:H64"/>
    <mergeCell ref="J67:J68"/>
    <mergeCell ref="K67:K68"/>
    <mergeCell ref="L67:L68"/>
    <mergeCell ref="H34:H36"/>
    <mergeCell ref="L34:L35"/>
    <mergeCell ref="I35:I36"/>
    <mergeCell ref="H37:H40"/>
    <mergeCell ref="J37:J38"/>
    <mergeCell ref="K37:K38"/>
    <mergeCell ref="L37:L38"/>
    <mergeCell ref="H79:H80"/>
    <mergeCell ref="J79:J80"/>
    <mergeCell ref="K79:K80"/>
    <mergeCell ref="L79:L80"/>
    <mergeCell ref="H81:H82"/>
    <mergeCell ref="J81:J82"/>
    <mergeCell ref="K81:K82"/>
    <mergeCell ref="L81:L82"/>
    <mergeCell ref="K69:K70"/>
    <mergeCell ref="L69:L70"/>
    <mergeCell ref="H71:H72"/>
    <mergeCell ref="H75:H77"/>
    <mergeCell ref="J75:J76"/>
    <mergeCell ref="K75:K76"/>
    <mergeCell ref="L75:L76"/>
    <mergeCell ref="I76:I77"/>
    <mergeCell ref="Q15:Q16"/>
    <mergeCell ref="S15:S17"/>
    <mergeCell ref="T15:T17"/>
    <mergeCell ref="U15:U19"/>
    <mergeCell ref="Q18:Q19"/>
    <mergeCell ref="K119:K121"/>
    <mergeCell ref="L119:L121"/>
    <mergeCell ref="J120:J121"/>
    <mergeCell ref="H123:H124"/>
    <mergeCell ref="J123:J124"/>
    <mergeCell ref="K123:K124"/>
    <mergeCell ref="L123:L124"/>
    <mergeCell ref="L94:L95"/>
    <mergeCell ref="H96:H98"/>
    <mergeCell ref="J97:J98"/>
    <mergeCell ref="K97:K98"/>
    <mergeCell ref="L97:L98"/>
    <mergeCell ref="H86:H87"/>
    <mergeCell ref="H88:H91"/>
    <mergeCell ref="J90:J91"/>
    <mergeCell ref="K90:K91"/>
    <mergeCell ref="H94:H95"/>
    <mergeCell ref="J94:J95"/>
    <mergeCell ref="K94:K95"/>
    <mergeCell ref="Q34:Q36"/>
    <mergeCell ref="U34:U35"/>
    <mergeCell ref="R35:R36"/>
    <mergeCell ref="Q37:Q40"/>
    <mergeCell ref="S37:S38"/>
    <mergeCell ref="T37:T38"/>
    <mergeCell ref="U37:U38"/>
    <mergeCell ref="S20:S21"/>
    <mergeCell ref="T20:T21"/>
    <mergeCell ref="U20:U21"/>
    <mergeCell ref="Q22:Q24"/>
    <mergeCell ref="Q25:Q33"/>
    <mergeCell ref="R30:R32"/>
    <mergeCell ref="T69:T70"/>
    <mergeCell ref="U69:U70"/>
    <mergeCell ref="Q71:Q72"/>
    <mergeCell ref="Q75:Q77"/>
    <mergeCell ref="S75:S76"/>
    <mergeCell ref="T75:T76"/>
    <mergeCell ref="U75:U76"/>
    <mergeCell ref="R76:R77"/>
    <mergeCell ref="Q41:Q43"/>
    <mergeCell ref="Q46:Q65"/>
    <mergeCell ref="S67:S68"/>
    <mergeCell ref="T67:T68"/>
    <mergeCell ref="U67:U68"/>
    <mergeCell ref="U81:U82"/>
    <mergeCell ref="Q86:Q87"/>
    <mergeCell ref="Q88:Q91"/>
    <mergeCell ref="S90:S91"/>
    <mergeCell ref="T90:T91"/>
    <mergeCell ref="Q79:Q80"/>
    <mergeCell ref="S79:S80"/>
    <mergeCell ref="T79:T80"/>
    <mergeCell ref="Q81:Q82"/>
    <mergeCell ref="S81:S82"/>
    <mergeCell ref="T81:T82"/>
    <mergeCell ref="T117:T119"/>
    <mergeCell ref="U117:U119"/>
    <mergeCell ref="S118:S119"/>
    <mergeCell ref="Q121:Q122"/>
    <mergeCell ref="S121:S122"/>
    <mergeCell ref="T121:T122"/>
    <mergeCell ref="U121:U122"/>
    <mergeCell ref="Q93:Q94"/>
    <mergeCell ref="S93:S94"/>
    <mergeCell ref="T93:T94"/>
    <mergeCell ref="U93:U94"/>
    <mergeCell ref="Q96:Q97"/>
    <mergeCell ref="S96:S97"/>
    <mergeCell ref="T96:T97"/>
    <mergeCell ref="U96:U97"/>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6"/>
  <sheetViews>
    <sheetView zoomScale="60" zoomScaleNormal="60" workbookViewId="0">
      <pane ySplit="5" topLeftCell="A6" activePane="bottomLeft" state="frozen"/>
      <selection activeCell="I18" sqref="I18"/>
      <selection pane="bottomLeft" activeCell="B17" sqref="B17:S18"/>
    </sheetView>
  </sheetViews>
  <sheetFormatPr baseColWidth="10" defaultColWidth="9.7109375" defaultRowHeight="11.25"/>
  <cols>
    <col min="1" max="1" width="14.42578125" style="825" customWidth="1"/>
    <col min="2" max="2" width="10.85546875" style="825" customWidth="1"/>
    <col min="3" max="3" width="18.140625" style="825" customWidth="1"/>
    <col min="4" max="4" width="9.7109375" style="825"/>
    <col min="5" max="5" width="21" style="825" customWidth="1"/>
    <col min="6" max="6" width="13.28515625" style="825" customWidth="1"/>
    <col min="7" max="7" width="9.7109375" style="825"/>
    <col min="8" max="11" width="15" style="825" customWidth="1"/>
    <col min="12" max="13" width="13.7109375" style="825" customWidth="1"/>
    <col min="14" max="14" width="31.7109375" style="825" customWidth="1"/>
    <col min="15" max="15" width="30.85546875" style="825" customWidth="1"/>
    <col min="16" max="17" width="13.42578125" style="825" customWidth="1"/>
    <col min="18" max="18" width="23.28515625" style="825" customWidth="1"/>
    <col min="19" max="19" width="40.7109375" style="825" customWidth="1"/>
    <col min="20" max="20" width="15.140625" style="825" customWidth="1"/>
    <col min="21" max="21" width="16.7109375" style="825" bestFit="1" customWidth="1"/>
    <col min="22" max="22" width="9" style="825" customWidth="1"/>
    <col min="23" max="23" width="22.28515625" style="825" bestFit="1" customWidth="1"/>
    <col min="24" max="24" width="11.5703125" style="825" bestFit="1" customWidth="1"/>
    <col min="25" max="25" width="15.7109375" style="825" customWidth="1"/>
    <col min="26" max="26" width="12.5703125" style="825" bestFit="1" customWidth="1"/>
    <col min="27" max="27" width="9.140625" style="825" customWidth="1"/>
    <col min="28" max="28" width="11.5703125" style="825" bestFit="1" customWidth="1"/>
    <col min="29" max="29" width="16.7109375" style="825" bestFit="1" customWidth="1"/>
    <col min="30" max="30" width="13.85546875" style="825" customWidth="1"/>
    <col min="31" max="31" width="14.42578125" style="825" customWidth="1"/>
    <col min="32" max="32" width="14.7109375" style="825" customWidth="1"/>
    <col min="33" max="33" width="10.85546875" style="825" customWidth="1"/>
    <col min="34" max="34" width="10.28515625" style="825" customWidth="1"/>
    <col min="35" max="35" width="15.5703125" style="825" customWidth="1"/>
    <col min="36" max="36" width="21.7109375" style="825" customWidth="1"/>
    <col min="37" max="37" width="50" style="825" customWidth="1"/>
    <col min="38" max="16384" width="9.7109375" style="825"/>
  </cols>
  <sheetData>
    <row r="1" spans="1:37">
      <c r="A1" s="1107" t="s">
        <v>1231</v>
      </c>
      <c r="B1" s="1107"/>
      <c r="C1" s="1107"/>
      <c r="D1" s="1107"/>
      <c r="E1" s="1107"/>
      <c r="F1" s="1107"/>
      <c r="G1" s="1107"/>
      <c r="H1" s="1107"/>
      <c r="I1" s="1107"/>
      <c r="J1" s="1107"/>
      <c r="K1" s="1107"/>
      <c r="L1" s="1107"/>
      <c r="M1" s="1107"/>
      <c r="N1" s="1107"/>
      <c r="O1" s="1107"/>
      <c r="P1" s="1107"/>
      <c r="Q1" s="1107"/>
      <c r="R1" s="1107"/>
      <c r="S1" s="1107"/>
      <c r="T1" s="1107"/>
      <c r="U1" s="1107"/>
      <c r="V1" s="1107"/>
      <c r="W1" s="1107"/>
      <c r="X1" s="1107"/>
      <c r="Y1" s="1107"/>
      <c r="Z1" s="1107"/>
      <c r="AA1" s="1107"/>
      <c r="AB1" s="1107"/>
      <c r="AC1" s="1107"/>
      <c r="AD1" s="1107"/>
      <c r="AE1" s="1107"/>
      <c r="AF1" s="1107"/>
      <c r="AG1" s="1107"/>
      <c r="AH1" s="1107"/>
      <c r="AI1" s="1107"/>
      <c r="AJ1" s="1108"/>
      <c r="AK1" s="1108"/>
    </row>
    <row r="2" spans="1:37" ht="30.75" customHeight="1" thickBot="1">
      <c r="A2" s="1109" t="s">
        <v>2691</v>
      </c>
      <c r="B2" s="1110"/>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1"/>
    </row>
    <row r="3" spans="1:37" ht="28.5" customHeight="1" thickTop="1">
      <c r="A3" s="1112" t="s">
        <v>2692</v>
      </c>
      <c r="B3" s="1113"/>
      <c r="C3" s="1113"/>
      <c r="D3" s="1113"/>
      <c r="E3" s="1113"/>
      <c r="F3" s="1113"/>
      <c r="G3" s="1113"/>
      <c r="H3" s="1113"/>
      <c r="I3" s="1113"/>
      <c r="J3" s="1113"/>
      <c r="K3" s="1113"/>
      <c r="L3" s="1113"/>
      <c r="M3" s="1113"/>
      <c r="N3" s="1113"/>
      <c r="O3" s="1113"/>
      <c r="P3" s="1113"/>
      <c r="Q3" s="1113"/>
      <c r="R3" s="1113"/>
      <c r="S3" s="1114"/>
      <c r="T3" s="1115" t="s">
        <v>2693</v>
      </c>
      <c r="U3" s="1116"/>
      <c r="V3" s="1116"/>
      <c r="W3" s="1116"/>
      <c r="X3" s="1116"/>
      <c r="Y3" s="1116"/>
      <c r="Z3" s="1116"/>
      <c r="AA3" s="1116"/>
      <c r="AB3" s="1116"/>
      <c r="AC3" s="1116"/>
      <c r="AD3" s="1116"/>
      <c r="AE3" s="1116"/>
      <c r="AF3" s="1116"/>
      <c r="AG3" s="1116"/>
      <c r="AH3" s="1116"/>
      <c r="AI3" s="1116"/>
      <c r="AJ3" s="1116"/>
      <c r="AK3" s="1117"/>
    </row>
    <row r="4" spans="1:37" ht="12" thickBot="1">
      <c r="A4" s="1118"/>
      <c r="B4" s="1119"/>
      <c r="C4" s="1119"/>
      <c r="D4" s="1119"/>
      <c r="E4" s="1119"/>
      <c r="F4" s="1119"/>
      <c r="G4" s="1119"/>
      <c r="H4" s="1119"/>
      <c r="I4" s="1119"/>
      <c r="J4" s="1119"/>
      <c r="K4" s="1119"/>
      <c r="L4" s="1119"/>
      <c r="M4" s="1119"/>
      <c r="N4" s="1119"/>
      <c r="O4" s="1119"/>
      <c r="P4" s="1119"/>
      <c r="Q4" s="1119"/>
      <c r="R4" s="1119"/>
      <c r="S4" s="1120"/>
      <c r="T4" s="1121"/>
      <c r="U4" s="1122"/>
      <c r="V4" s="1122"/>
      <c r="W4" s="1122"/>
      <c r="X4" s="1122"/>
      <c r="Y4" s="1122"/>
      <c r="Z4" s="1122"/>
      <c r="AA4" s="1122"/>
      <c r="AB4" s="1122"/>
      <c r="AC4" s="1122"/>
      <c r="AD4" s="1122"/>
      <c r="AE4" s="1122"/>
      <c r="AF4" s="1122"/>
      <c r="AG4" s="1122"/>
      <c r="AH4" s="1122"/>
      <c r="AI4" s="1122"/>
      <c r="AJ4" s="826"/>
      <c r="AK4" s="827"/>
    </row>
    <row r="5" spans="1:37" ht="34.5" thickTop="1">
      <c r="A5" s="828" t="s">
        <v>2694</v>
      </c>
      <c r="B5" s="829" t="s">
        <v>2695</v>
      </c>
      <c r="C5" s="829" t="s">
        <v>616</v>
      </c>
      <c r="D5" s="829" t="s">
        <v>2696</v>
      </c>
      <c r="E5" s="829" t="s">
        <v>2697</v>
      </c>
      <c r="F5" s="829" t="s">
        <v>2698</v>
      </c>
      <c r="G5" s="829" t="s">
        <v>2699</v>
      </c>
      <c r="H5" s="829" t="s">
        <v>2700</v>
      </c>
      <c r="I5" s="829" t="s">
        <v>2701</v>
      </c>
      <c r="J5" s="829" t="s">
        <v>2702</v>
      </c>
      <c r="K5" s="829" t="s">
        <v>2703</v>
      </c>
      <c r="L5" s="829" t="s">
        <v>2704</v>
      </c>
      <c r="M5" s="829" t="s">
        <v>2705</v>
      </c>
      <c r="N5" s="829" t="s">
        <v>2706</v>
      </c>
      <c r="O5" s="829" t="s">
        <v>49</v>
      </c>
      <c r="P5" s="829" t="s">
        <v>2707</v>
      </c>
      <c r="Q5" s="830" t="s">
        <v>2708</v>
      </c>
      <c r="R5" s="830" t="s">
        <v>2709</v>
      </c>
      <c r="S5" s="831" t="s">
        <v>807</v>
      </c>
      <c r="T5" s="828" t="s">
        <v>2710</v>
      </c>
      <c r="U5" s="829" t="s">
        <v>616</v>
      </c>
      <c r="V5" s="829" t="s">
        <v>2711</v>
      </c>
      <c r="W5" s="829" t="s">
        <v>2712</v>
      </c>
      <c r="X5" s="829" t="s">
        <v>2713</v>
      </c>
      <c r="Y5" s="829" t="s">
        <v>2714</v>
      </c>
      <c r="Z5" s="829" t="s">
        <v>2715</v>
      </c>
      <c r="AA5" s="829" t="s">
        <v>2716</v>
      </c>
      <c r="AB5" s="829" t="s">
        <v>2284</v>
      </c>
      <c r="AC5" s="829" t="s">
        <v>49</v>
      </c>
      <c r="AD5" s="829" t="s">
        <v>2717</v>
      </c>
      <c r="AE5" s="829" t="s">
        <v>2718</v>
      </c>
      <c r="AF5" s="829" t="s">
        <v>2719</v>
      </c>
      <c r="AG5" s="829" t="s">
        <v>2702</v>
      </c>
      <c r="AH5" s="832" t="s">
        <v>2720</v>
      </c>
      <c r="AI5" s="833" t="s">
        <v>2708</v>
      </c>
      <c r="AJ5" s="833" t="s">
        <v>2721</v>
      </c>
      <c r="AK5" s="834" t="s">
        <v>807</v>
      </c>
    </row>
    <row r="6" spans="1:37" ht="39.75" customHeight="1">
      <c r="A6" s="1132" t="s">
        <v>2722</v>
      </c>
      <c r="B6" s="835" t="s">
        <v>50</v>
      </c>
      <c r="C6" s="836" t="s">
        <v>342</v>
      </c>
      <c r="D6" s="835" t="s">
        <v>2723</v>
      </c>
      <c r="E6" s="837">
        <v>43517</v>
      </c>
      <c r="F6" s="837">
        <v>44612</v>
      </c>
      <c r="G6" s="835"/>
      <c r="H6" s="835" t="s">
        <v>2724</v>
      </c>
      <c r="I6" s="835" t="s">
        <v>74</v>
      </c>
      <c r="J6" s="835" t="s">
        <v>55</v>
      </c>
      <c r="K6" s="835">
        <v>100</v>
      </c>
      <c r="L6" s="835" t="s">
        <v>53</v>
      </c>
      <c r="M6" s="835" t="s">
        <v>2725</v>
      </c>
      <c r="N6" s="838" t="s">
        <v>2726</v>
      </c>
      <c r="O6" s="835" t="s">
        <v>2727</v>
      </c>
      <c r="P6" s="824"/>
      <c r="Q6" s="839"/>
      <c r="R6" s="840" t="s">
        <v>354</v>
      </c>
      <c r="S6" s="841" t="s">
        <v>2728</v>
      </c>
      <c r="T6" s="842"/>
      <c r="U6" s="843"/>
      <c r="V6" s="843"/>
      <c r="W6" s="843"/>
      <c r="X6" s="843"/>
      <c r="Y6" s="843"/>
      <c r="Z6" s="843"/>
      <c r="AA6" s="843"/>
      <c r="AB6" s="843"/>
      <c r="AC6" s="843"/>
      <c r="AD6" s="843"/>
      <c r="AE6" s="843"/>
      <c r="AF6" s="843"/>
      <c r="AG6" s="843"/>
      <c r="AH6" s="843"/>
      <c r="AI6" s="843"/>
      <c r="AJ6" s="843"/>
      <c r="AK6" s="844"/>
    </row>
    <row r="7" spans="1:37" ht="45">
      <c r="A7" s="1132"/>
      <c r="B7" s="835" t="s">
        <v>50</v>
      </c>
      <c r="C7" s="836" t="s">
        <v>65</v>
      </c>
      <c r="D7" s="835" t="s">
        <v>2723</v>
      </c>
      <c r="E7" s="837">
        <v>42262</v>
      </c>
      <c r="F7" s="835" t="s">
        <v>2729</v>
      </c>
      <c r="G7" s="835"/>
      <c r="H7" s="835">
        <v>119.2</v>
      </c>
      <c r="I7" s="835" t="s">
        <v>66</v>
      </c>
      <c r="J7" s="835" t="s">
        <v>55</v>
      </c>
      <c r="K7" s="835">
        <v>100</v>
      </c>
      <c r="L7" s="835" t="s">
        <v>53</v>
      </c>
      <c r="M7" s="837" t="s">
        <v>2730</v>
      </c>
      <c r="N7" s="837" t="s">
        <v>2731</v>
      </c>
      <c r="O7" s="835" t="s">
        <v>2727</v>
      </c>
      <c r="P7" s="824"/>
      <c r="Q7" s="839"/>
      <c r="R7" s="840" t="s">
        <v>354</v>
      </c>
      <c r="S7" s="845" t="s">
        <v>2732</v>
      </c>
      <c r="T7" s="842"/>
      <c r="U7" s="843"/>
      <c r="V7" s="843"/>
      <c r="W7" s="843"/>
      <c r="X7" s="843"/>
      <c r="Y7" s="843"/>
      <c r="Z7" s="843"/>
      <c r="AA7" s="843"/>
      <c r="AB7" s="843"/>
      <c r="AC7" s="843"/>
      <c r="AD7" s="843"/>
      <c r="AE7" s="843"/>
      <c r="AF7" s="843"/>
      <c r="AG7" s="843"/>
      <c r="AH7" s="843"/>
      <c r="AI7" s="843"/>
      <c r="AJ7" s="843"/>
      <c r="AK7" s="158"/>
    </row>
    <row r="8" spans="1:37" ht="56.25" customHeight="1">
      <c r="A8" s="1132"/>
      <c r="B8" s="1135" t="s">
        <v>50</v>
      </c>
      <c r="C8" s="1143" t="s">
        <v>346</v>
      </c>
      <c r="D8" s="1135" t="s">
        <v>2723</v>
      </c>
      <c r="E8" s="1144">
        <v>39548</v>
      </c>
      <c r="F8" s="1144">
        <v>40642</v>
      </c>
      <c r="G8" s="1135"/>
      <c r="H8" s="1135">
        <v>1234.6300000000001</v>
      </c>
      <c r="I8" s="835" t="s">
        <v>2733</v>
      </c>
      <c r="J8" s="835" t="s">
        <v>55</v>
      </c>
      <c r="K8" s="835">
        <v>68</v>
      </c>
      <c r="L8" s="1141" t="s">
        <v>53</v>
      </c>
      <c r="M8" s="1135" t="s">
        <v>2725</v>
      </c>
      <c r="N8" s="1135" t="s">
        <v>2734</v>
      </c>
      <c r="O8" s="1135" t="s">
        <v>2727</v>
      </c>
      <c r="P8" s="1123"/>
      <c r="Q8" s="1123"/>
      <c r="R8" s="1125" t="s">
        <v>2735</v>
      </c>
      <c r="S8" s="1127" t="s">
        <v>2736</v>
      </c>
      <c r="T8" s="842"/>
      <c r="U8" s="843"/>
      <c r="V8" s="843"/>
      <c r="W8" s="843"/>
      <c r="X8" s="843"/>
      <c r="Y8" s="843"/>
      <c r="Z8" s="843"/>
      <c r="AA8" s="843"/>
      <c r="AB8" s="843"/>
      <c r="AC8" s="843"/>
      <c r="AD8" s="843"/>
      <c r="AE8" s="843" t="s">
        <v>2737</v>
      </c>
      <c r="AF8" s="843"/>
      <c r="AG8" s="843"/>
      <c r="AH8" s="843"/>
      <c r="AI8" s="843"/>
      <c r="AJ8" s="843"/>
      <c r="AK8" s="158"/>
    </row>
    <row r="9" spans="1:37" ht="25.5" customHeight="1">
      <c r="A9" s="1132"/>
      <c r="B9" s="1135"/>
      <c r="C9" s="1143"/>
      <c r="D9" s="1135"/>
      <c r="E9" s="1135"/>
      <c r="F9" s="1135"/>
      <c r="G9" s="1135"/>
      <c r="H9" s="1135"/>
      <c r="I9" s="835" t="s">
        <v>2738</v>
      </c>
      <c r="J9" s="835" t="s">
        <v>58</v>
      </c>
      <c r="K9" s="835">
        <v>32</v>
      </c>
      <c r="L9" s="1142"/>
      <c r="M9" s="1135"/>
      <c r="N9" s="1135"/>
      <c r="O9" s="1135"/>
      <c r="P9" s="1124"/>
      <c r="Q9" s="1124"/>
      <c r="R9" s="1126"/>
      <c r="S9" s="1128"/>
      <c r="T9" s="842"/>
      <c r="U9" s="843"/>
      <c r="V9" s="843"/>
      <c r="W9" s="843"/>
      <c r="X9" s="843"/>
      <c r="Y9" s="843"/>
      <c r="Z9" s="843"/>
      <c r="AA9" s="843"/>
      <c r="AB9" s="843"/>
      <c r="AC9" s="843"/>
      <c r="AD9" s="843"/>
      <c r="AE9" s="843"/>
      <c r="AF9" s="843"/>
      <c r="AG9" s="843"/>
      <c r="AH9" s="843"/>
      <c r="AI9" s="843"/>
      <c r="AJ9" s="843"/>
      <c r="AK9" s="844"/>
    </row>
    <row r="10" spans="1:37" ht="57" thickBot="1">
      <c r="A10" s="1133"/>
      <c r="B10" s="848" t="s">
        <v>50</v>
      </c>
      <c r="C10" s="849" t="s">
        <v>2739</v>
      </c>
      <c r="D10" s="848" t="s">
        <v>2723</v>
      </c>
      <c r="E10" s="850">
        <v>39905</v>
      </c>
      <c r="F10" s="850">
        <v>42005</v>
      </c>
      <c r="G10" s="848"/>
      <c r="H10" s="848">
        <v>8506</v>
      </c>
      <c r="I10" s="848" t="s">
        <v>64</v>
      </c>
      <c r="J10" s="848" t="s">
        <v>55</v>
      </c>
      <c r="K10" s="848">
        <v>100</v>
      </c>
      <c r="L10" s="848" t="s">
        <v>53</v>
      </c>
      <c r="M10" s="850" t="s">
        <v>2740</v>
      </c>
      <c r="N10" s="851" t="s">
        <v>61</v>
      </c>
      <c r="O10" s="848" t="s">
        <v>2741</v>
      </c>
      <c r="P10" s="826"/>
      <c r="Q10" s="852"/>
      <c r="R10" s="852"/>
      <c r="S10" s="853" t="s">
        <v>61</v>
      </c>
      <c r="T10" s="854"/>
      <c r="U10" s="855"/>
      <c r="V10" s="855"/>
      <c r="W10" s="855"/>
      <c r="X10" s="855"/>
      <c r="Y10" s="855"/>
      <c r="Z10" s="855"/>
      <c r="AA10" s="855"/>
      <c r="AB10" s="855"/>
      <c r="AC10" s="855"/>
      <c r="AD10" s="855"/>
      <c r="AE10" s="855"/>
      <c r="AF10" s="855"/>
      <c r="AG10" s="855"/>
      <c r="AH10" s="855"/>
      <c r="AI10" s="855"/>
      <c r="AJ10" s="855"/>
      <c r="AK10" s="856"/>
    </row>
    <row r="11" spans="1:37" ht="12.75" thickTop="1" thickBot="1">
      <c r="A11" s="1129"/>
      <c r="B11" s="1129"/>
      <c r="C11" s="1129"/>
      <c r="D11" s="1129"/>
      <c r="E11" s="1129"/>
      <c r="F11" s="1129"/>
      <c r="G11" s="1129"/>
      <c r="H11" s="1129"/>
      <c r="I11" s="1129"/>
      <c r="J11" s="1129"/>
      <c r="K11" s="1129"/>
      <c r="L11" s="1129"/>
      <c r="M11" s="1129"/>
      <c r="N11" s="1129"/>
      <c r="O11" s="1129"/>
      <c r="P11" s="1129"/>
      <c r="Q11" s="1129"/>
      <c r="R11" s="1129"/>
      <c r="S11" s="1129"/>
      <c r="T11" s="1129"/>
      <c r="U11" s="1129"/>
      <c r="V11" s="1129"/>
      <c r="W11" s="1129"/>
      <c r="X11" s="1129"/>
      <c r="Y11" s="1129"/>
      <c r="Z11" s="1129"/>
      <c r="AA11" s="1129"/>
      <c r="AB11" s="1129"/>
      <c r="AC11" s="1129"/>
      <c r="AD11" s="1129"/>
      <c r="AE11" s="1129"/>
      <c r="AF11" s="1129"/>
      <c r="AG11" s="1129"/>
      <c r="AH11" s="1129"/>
      <c r="AI11" s="1130"/>
      <c r="AJ11" s="858"/>
      <c r="AK11" s="859"/>
    </row>
    <row r="12" spans="1:37" ht="29.25" customHeight="1" thickTop="1">
      <c r="A12" s="1131" t="s">
        <v>2722</v>
      </c>
      <c r="B12" s="1134" t="s">
        <v>50</v>
      </c>
      <c r="C12" s="1136" t="s">
        <v>293</v>
      </c>
      <c r="D12" s="1138" t="s">
        <v>2723</v>
      </c>
      <c r="E12" s="1140">
        <v>41289</v>
      </c>
      <c r="F12" s="1140">
        <v>42383</v>
      </c>
      <c r="G12" s="1138"/>
      <c r="H12" s="1138">
        <v>137.13</v>
      </c>
      <c r="I12" s="1134" t="s">
        <v>2742</v>
      </c>
      <c r="J12" s="1138" t="s">
        <v>55</v>
      </c>
      <c r="K12" s="1138">
        <v>100</v>
      </c>
      <c r="L12" s="1138" t="s">
        <v>53</v>
      </c>
      <c r="M12" s="1158" t="s">
        <v>2725</v>
      </c>
      <c r="N12" s="1134" t="s">
        <v>2743</v>
      </c>
      <c r="O12" s="1134" t="s">
        <v>2744</v>
      </c>
      <c r="P12" s="1138"/>
      <c r="Q12" s="1145"/>
      <c r="R12" s="1138" t="s">
        <v>354</v>
      </c>
      <c r="S12" s="1154"/>
      <c r="T12" s="1156" t="s">
        <v>120</v>
      </c>
      <c r="U12" s="1136" t="s">
        <v>293</v>
      </c>
      <c r="V12" s="1138" t="s">
        <v>2745</v>
      </c>
      <c r="W12" s="1140">
        <v>43105</v>
      </c>
      <c r="X12" s="1140">
        <v>43473</v>
      </c>
      <c r="Y12" s="1152" t="s">
        <v>31</v>
      </c>
      <c r="Z12" s="1140">
        <v>50777</v>
      </c>
      <c r="AA12" s="1138"/>
      <c r="AB12" s="1138" t="s">
        <v>2746</v>
      </c>
      <c r="AC12" s="1134" t="s">
        <v>2747</v>
      </c>
      <c r="AD12" s="1138"/>
      <c r="AE12" s="1145" t="s">
        <v>31</v>
      </c>
      <c r="AF12" s="860" t="s">
        <v>2748</v>
      </c>
      <c r="AG12" s="860" t="s">
        <v>58</v>
      </c>
      <c r="AH12" s="861">
        <v>25</v>
      </c>
      <c r="AI12" s="1134"/>
      <c r="AJ12" s="1147" t="s">
        <v>2749</v>
      </c>
      <c r="AK12" s="1149"/>
    </row>
    <row r="13" spans="1:37" ht="22.5">
      <c r="A13" s="1132"/>
      <c r="B13" s="1135"/>
      <c r="C13" s="1137"/>
      <c r="D13" s="1139"/>
      <c r="E13" s="1139"/>
      <c r="F13" s="1139"/>
      <c r="G13" s="1139"/>
      <c r="H13" s="1139"/>
      <c r="I13" s="1135"/>
      <c r="J13" s="1139"/>
      <c r="K13" s="1139"/>
      <c r="L13" s="1139"/>
      <c r="M13" s="1159"/>
      <c r="N13" s="1135"/>
      <c r="O13" s="1135"/>
      <c r="P13" s="1139"/>
      <c r="Q13" s="1146"/>
      <c r="R13" s="1139"/>
      <c r="S13" s="1155"/>
      <c r="T13" s="1157"/>
      <c r="U13" s="1137"/>
      <c r="V13" s="1139"/>
      <c r="W13" s="1139"/>
      <c r="X13" s="1139"/>
      <c r="Y13" s="1153"/>
      <c r="Z13" s="1139"/>
      <c r="AA13" s="1139"/>
      <c r="AB13" s="1139"/>
      <c r="AC13" s="1135"/>
      <c r="AD13" s="1139"/>
      <c r="AE13" s="1146"/>
      <c r="AF13" s="835" t="s">
        <v>2742</v>
      </c>
      <c r="AG13" s="835" t="s">
        <v>55</v>
      </c>
      <c r="AH13" s="838">
        <v>75</v>
      </c>
      <c r="AI13" s="1135"/>
      <c r="AJ13" s="1148"/>
      <c r="AK13" s="1150"/>
    </row>
    <row r="14" spans="1:37" ht="37.5" customHeight="1">
      <c r="A14" s="1132"/>
      <c r="B14" s="1135" t="s">
        <v>50</v>
      </c>
      <c r="C14" s="1137" t="s">
        <v>290</v>
      </c>
      <c r="D14" s="1135" t="s">
        <v>2723</v>
      </c>
      <c r="E14" s="1151">
        <v>40010</v>
      </c>
      <c r="F14" s="1151">
        <v>41105</v>
      </c>
      <c r="G14" s="1139"/>
      <c r="H14" s="1139">
        <v>461.56</v>
      </c>
      <c r="I14" s="1135" t="s">
        <v>367</v>
      </c>
      <c r="J14" s="1139" t="s">
        <v>55</v>
      </c>
      <c r="K14" s="1139">
        <v>100</v>
      </c>
      <c r="L14" s="1139" t="s">
        <v>53</v>
      </c>
      <c r="M14" s="1159" t="s">
        <v>2725</v>
      </c>
      <c r="N14" s="1144" t="s">
        <v>2750</v>
      </c>
      <c r="O14" s="1135" t="s">
        <v>2744</v>
      </c>
      <c r="P14" s="1139"/>
      <c r="Q14" s="1160"/>
      <c r="R14" s="1139" t="s">
        <v>354</v>
      </c>
      <c r="S14" s="1155"/>
      <c r="T14" s="1157" t="s">
        <v>120</v>
      </c>
      <c r="U14" s="1137" t="s">
        <v>143</v>
      </c>
      <c r="V14" s="1139" t="s">
        <v>142</v>
      </c>
      <c r="W14" s="1151">
        <v>42907</v>
      </c>
      <c r="X14" s="1151">
        <v>43389</v>
      </c>
      <c r="Y14" s="1165" t="s">
        <v>31</v>
      </c>
      <c r="Z14" s="1151">
        <v>50693</v>
      </c>
      <c r="AA14" s="1139"/>
      <c r="AB14" s="1135" t="s">
        <v>2751</v>
      </c>
      <c r="AC14" s="1135" t="s">
        <v>2747</v>
      </c>
      <c r="AD14" s="1139" t="s">
        <v>2752</v>
      </c>
      <c r="AE14" s="1160" t="s">
        <v>31</v>
      </c>
      <c r="AF14" s="847" t="s">
        <v>2748</v>
      </c>
      <c r="AG14" s="835" t="s">
        <v>58</v>
      </c>
      <c r="AH14" s="838">
        <v>25</v>
      </c>
      <c r="AI14" s="1135"/>
      <c r="AJ14" s="1163" t="s">
        <v>2753</v>
      </c>
      <c r="AK14" s="1150"/>
    </row>
    <row r="15" spans="1:37" ht="31.5" customHeight="1">
      <c r="A15" s="1132"/>
      <c r="B15" s="1135"/>
      <c r="C15" s="1137"/>
      <c r="D15" s="1139"/>
      <c r="E15" s="1139"/>
      <c r="F15" s="1139"/>
      <c r="G15" s="1139"/>
      <c r="H15" s="1139"/>
      <c r="I15" s="1162"/>
      <c r="J15" s="1139"/>
      <c r="K15" s="1139"/>
      <c r="L15" s="1139"/>
      <c r="M15" s="1159"/>
      <c r="N15" s="1135"/>
      <c r="O15" s="1135"/>
      <c r="P15" s="1139"/>
      <c r="Q15" s="1161"/>
      <c r="R15" s="1139"/>
      <c r="S15" s="1155"/>
      <c r="T15" s="1157"/>
      <c r="U15" s="1137"/>
      <c r="V15" s="1139"/>
      <c r="W15" s="1139"/>
      <c r="X15" s="1139"/>
      <c r="Y15" s="1166"/>
      <c r="Z15" s="1139"/>
      <c r="AA15" s="1139"/>
      <c r="AB15" s="1135"/>
      <c r="AC15" s="1135"/>
      <c r="AD15" s="1139"/>
      <c r="AE15" s="1161"/>
      <c r="AF15" s="835" t="s">
        <v>367</v>
      </c>
      <c r="AG15" s="835" t="s">
        <v>58</v>
      </c>
      <c r="AH15" s="838" t="s">
        <v>2754</v>
      </c>
      <c r="AI15" s="1135"/>
      <c r="AJ15" s="1163"/>
      <c r="AK15" s="1150"/>
    </row>
    <row r="16" spans="1:37" ht="31.5" customHeight="1">
      <c r="A16" s="1132"/>
      <c r="B16" s="1135"/>
      <c r="C16" s="1137"/>
      <c r="D16" s="1139"/>
      <c r="E16" s="1139"/>
      <c r="F16" s="1139"/>
      <c r="G16" s="1139"/>
      <c r="H16" s="1139"/>
      <c r="I16" s="1162"/>
      <c r="J16" s="1139"/>
      <c r="K16" s="1139"/>
      <c r="L16" s="1139"/>
      <c r="M16" s="1159"/>
      <c r="N16" s="1135"/>
      <c r="O16" s="1135"/>
      <c r="P16" s="1139"/>
      <c r="Q16" s="1146"/>
      <c r="R16" s="1139"/>
      <c r="S16" s="1155"/>
      <c r="T16" s="1157"/>
      <c r="U16" s="1137"/>
      <c r="V16" s="1139"/>
      <c r="W16" s="1139"/>
      <c r="X16" s="1139"/>
      <c r="Y16" s="1153"/>
      <c r="Z16" s="1139"/>
      <c r="AA16" s="1139"/>
      <c r="AB16" s="1135"/>
      <c r="AC16" s="1135"/>
      <c r="AD16" s="1139"/>
      <c r="AE16" s="1146"/>
      <c r="AF16" s="835" t="s">
        <v>74</v>
      </c>
      <c r="AG16" s="835" t="s">
        <v>55</v>
      </c>
      <c r="AH16" s="838" t="s">
        <v>2754</v>
      </c>
      <c r="AI16" s="1135"/>
      <c r="AJ16" s="1163"/>
      <c r="AK16" s="1150"/>
    </row>
    <row r="17" spans="1:37" ht="22.5">
      <c r="A17" s="1132"/>
      <c r="B17" s="1135" t="s">
        <v>2755</v>
      </c>
      <c r="C17" s="1139"/>
      <c r="D17" s="1139"/>
      <c r="E17" s="1139"/>
      <c r="F17" s="1139"/>
      <c r="G17" s="1139"/>
      <c r="H17" s="1139"/>
      <c r="I17" s="1139"/>
      <c r="J17" s="1139"/>
      <c r="K17" s="1139"/>
      <c r="L17" s="1139"/>
      <c r="M17" s="1139"/>
      <c r="N17" s="1139"/>
      <c r="O17" s="1139"/>
      <c r="P17" s="1139"/>
      <c r="Q17" s="1139"/>
      <c r="R17" s="1139"/>
      <c r="S17" s="1155"/>
      <c r="T17" s="1157" t="s">
        <v>120</v>
      </c>
      <c r="U17" s="1137" t="s">
        <v>125</v>
      </c>
      <c r="V17" s="1139"/>
      <c r="W17" s="1164">
        <v>41395</v>
      </c>
      <c r="X17" s="1151" t="s">
        <v>2756</v>
      </c>
      <c r="Y17" s="1166" t="s">
        <v>31</v>
      </c>
      <c r="Z17" s="1151" t="s">
        <v>31</v>
      </c>
      <c r="AA17" s="1139"/>
      <c r="AB17" s="1139" t="s">
        <v>2757</v>
      </c>
      <c r="AC17" s="1135" t="s">
        <v>2747</v>
      </c>
      <c r="AD17" s="1139" t="s">
        <v>2758</v>
      </c>
      <c r="AE17" s="1161" t="s">
        <v>31</v>
      </c>
      <c r="AF17" s="847" t="s">
        <v>2748</v>
      </c>
      <c r="AG17" s="835" t="s">
        <v>58</v>
      </c>
      <c r="AH17" s="838">
        <v>25</v>
      </c>
      <c r="AI17" s="1135"/>
      <c r="AJ17" s="1135" t="s">
        <v>31</v>
      </c>
      <c r="AK17" s="1150"/>
    </row>
    <row r="18" spans="1:37" ht="28.5" customHeight="1">
      <c r="A18" s="1132"/>
      <c r="B18" s="1139"/>
      <c r="C18" s="1139"/>
      <c r="D18" s="1139"/>
      <c r="E18" s="1139"/>
      <c r="F18" s="1139"/>
      <c r="G18" s="1139"/>
      <c r="H18" s="1139"/>
      <c r="I18" s="1139"/>
      <c r="J18" s="1139"/>
      <c r="K18" s="1139"/>
      <c r="L18" s="1139"/>
      <c r="M18" s="1139"/>
      <c r="N18" s="1139"/>
      <c r="O18" s="1139"/>
      <c r="P18" s="1139"/>
      <c r="Q18" s="1139"/>
      <c r="R18" s="1139"/>
      <c r="S18" s="1155"/>
      <c r="T18" s="1157"/>
      <c r="U18" s="1137"/>
      <c r="V18" s="1139"/>
      <c r="W18" s="1139"/>
      <c r="X18" s="1139"/>
      <c r="Y18" s="1153"/>
      <c r="Z18" s="1139"/>
      <c r="AA18" s="1139"/>
      <c r="AB18" s="1139"/>
      <c r="AC18" s="1135"/>
      <c r="AD18" s="1139"/>
      <c r="AE18" s="1146"/>
      <c r="AF18" s="835" t="s">
        <v>127</v>
      </c>
      <c r="AG18" s="835" t="s">
        <v>55</v>
      </c>
      <c r="AH18" s="838">
        <v>75</v>
      </c>
      <c r="AI18" s="1135"/>
      <c r="AJ18" s="1135"/>
      <c r="AK18" s="1150"/>
    </row>
    <row r="19" spans="1:37" ht="36" customHeight="1">
      <c r="A19" s="1132"/>
      <c r="B19" s="1135" t="s">
        <v>50</v>
      </c>
      <c r="C19" s="1137" t="s">
        <v>138</v>
      </c>
      <c r="D19" s="1135" t="s">
        <v>2723</v>
      </c>
      <c r="E19" s="1151">
        <v>39804</v>
      </c>
      <c r="F19" s="1151">
        <v>40898</v>
      </c>
      <c r="G19" s="1139"/>
      <c r="H19" s="1139">
        <v>2316</v>
      </c>
      <c r="I19" s="1135" t="s">
        <v>2759</v>
      </c>
      <c r="J19" s="1135" t="s">
        <v>55</v>
      </c>
      <c r="K19" s="1135">
        <v>100</v>
      </c>
      <c r="L19" s="1139" t="s">
        <v>53</v>
      </c>
      <c r="M19" s="1159" t="s">
        <v>2725</v>
      </c>
      <c r="N19" s="1135" t="s">
        <v>2760</v>
      </c>
      <c r="O19" s="1135" t="s">
        <v>2761</v>
      </c>
      <c r="P19" s="1135"/>
      <c r="Q19" s="1141"/>
      <c r="R19" s="1169" t="s">
        <v>2762</v>
      </c>
      <c r="S19" s="1150"/>
      <c r="T19" s="1157" t="s">
        <v>120</v>
      </c>
      <c r="U19" s="1137" t="s">
        <v>138</v>
      </c>
      <c r="V19" s="1139" t="s">
        <v>137</v>
      </c>
      <c r="W19" s="1151">
        <v>41645</v>
      </c>
      <c r="X19" s="1151">
        <v>42010</v>
      </c>
      <c r="Y19" s="1165" t="s">
        <v>31</v>
      </c>
      <c r="Z19" s="1151">
        <v>49314</v>
      </c>
      <c r="AA19" s="1139"/>
      <c r="AB19" s="1139" t="s">
        <v>2763</v>
      </c>
      <c r="AC19" s="1135" t="s">
        <v>2747</v>
      </c>
      <c r="AD19" s="1139" t="s">
        <v>2758</v>
      </c>
      <c r="AE19" s="1160" t="s">
        <v>31</v>
      </c>
      <c r="AF19" s="847" t="s">
        <v>2748</v>
      </c>
      <c r="AG19" s="835" t="s">
        <v>58</v>
      </c>
      <c r="AH19" s="838">
        <v>20</v>
      </c>
      <c r="AI19" s="1135"/>
      <c r="AJ19" s="1148" t="s">
        <v>2764</v>
      </c>
      <c r="AK19" s="1150"/>
    </row>
    <row r="20" spans="1:37" ht="30.75" customHeight="1">
      <c r="A20" s="1132"/>
      <c r="B20" s="1167"/>
      <c r="C20" s="1137"/>
      <c r="D20" s="1139"/>
      <c r="E20" s="1139"/>
      <c r="F20" s="1139"/>
      <c r="G20" s="1139"/>
      <c r="H20" s="1139"/>
      <c r="I20" s="1135"/>
      <c r="J20" s="1135"/>
      <c r="K20" s="1135"/>
      <c r="L20" s="1139"/>
      <c r="M20" s="1159"/>
      <c r="N20" s="1135"/>
      <c r="O20" s="1135"/>
      <c r="P20" s="1135"/>
      <c r="Q20" s="1168"/>
      <c r="R20" s="1169"/>
      <c r="S20" s="1150"/>
      <c r="T20" s="1157"/>
      <c r="U20" s="1137"/>
      <c r="V20" s="1139"/>
      <c r="W20" s="1139"/>
      <c r="X20" s="1139"/>
      <c r="Y20" s="1166"/>
      <c r="Z20" s="1139"/>
      <c r="AA20" s="1139"/>
      <c r="AB20" s="1139"/>
      <c r="AC20" s="1135"/>
      <c r="AD20" s="1139"/>
      <c r="AE20" s="1161"/>
      <c r="AF20" s="835" t="s">
        <v>20</v>
      </c>
      <c r="AG20" s="835" t="s">
        <v>55</v>
      </c>
      <c r="AH20" s="838">
        <v>30</v>
      </c>
      <c r="AI20" s="1135"/>
      <c r="AJ20" s="1148"/>
      <c r="AK20" s="1150"/>
    </row>
    <row r="21" spans="1:37" ht="29.25" customHeight="1">
      <c r="A21" s="1132"/>
      <c r="B21" s="1135"/>
      <c r="C21" s="1137"/>
      <c r="D21" s="1139"/>
      <c r="E21" s="1139"/>
      <c r="F21" s="1139"/>
      <c r="G21" s="1139"/>
      <c r="H21" s="1139"/>
      <c r="I21" s="1135"/>
      <c r="J21" s="1135"/>
      <c r="K21" s="1135"/>
      <c r="L21" s="1139"/>
      <c r="M21" s="1159"/>
      <c r="N21" s="1135"/>
      <c r="O21" s="1135"/>
      <c r="P21" s="1135"/>
      <c r="Q21" s="1168"/>
      <c r="R21" s="1169"/>
      <c r="S21" s="1150"/>
      <c r="T21" s="1157"/>
      <c r="U21" s="1137"/>
      <c r="V21" s="1139"/>
      <c r="W21" s="1139"/>
      <c r="X21" s="1139"/>
      <c r="Y21" s="1166"/>
      <c r="Z21" s="1139"/>
      <c r="AA21" s="1139"/>
      <c r="AB21" s="1139"/>
      <c r="AC21" s="1135"/>
      <c r="AD21" s="1139"/>
      <c r="AE21" s="1161"/>
      <c r="AF21" s="835" t="s">
        <v>140</v>
      </c>
      <c r="AG21" s="835" t="s">
        <v>58</v>
      </c>
      <c r="AH21" s="838">
        <v>30</v>
      </c>
      <c r="AI21" s="1135"/>
      <c r="AJ21" s="1148"/>
      <c r="AK21" s="1150"/>
    </row>
    <row r="22" spans="1:37" ht="30.75" customHeight="1">
      <c r="A22" s="1132"/>
      <c r="B22" s="1135"/>
      <c r="C22" s="1137"/>
      <c r="D22" s="1139"/>
      <c r="E22" s="1139"/>
      <c r="F22" s="1139"/>
      <c r="G22" s="1139"/>
      <c r="H22" s="1139"/>
      <c r="I22" s="1135"/>
      <c r="J22" s="1135"/>
      <c r="K22" s="1135"/>
      <c r="L22" s="1139"/>
      <c r="M22" s="1159"/>
      <c r="N22" s="1135"/>
      <c r="O22" s="1135"/>
      <c r="P22" s="1135"/>
      <c r="Q22" s="1142"/>
      <c r="R22" s="1169"/>
      <c r="S22" s="1150"/>
      <c r="T22" s="1157"/>
      <c r="U22" s="1137"/>
      <c r="V22" s="1139"/>
      <c r="W22" s="1139"/>
      <c r="X22" s="1139"/>
      <c r="Y22" s="1153"/>
      <c r="Z22" s="1139"/>
      <c r="AA22" s="1139"/>
      <c r="AB22" s="1139"/>
      <c r="AC22" s="1135"/>
      <c r="AD22" s="1139"/>
      <c r="AE22" s="1146"/>
      <c r="AF22" s="835" t="s">
        <v>141</v>
      </c>
      <c r="AG22" s="835" t="s">
        <v>58</v>
      </c>
      <c r="AH22" s="838">
        <v>20</v>
      </c>
      <c r="AI22" s="1135"/>
      <c r="AJ22" s="1148"/>
      <c r="AK22" s="1150"/>
    </row>
    <row r="23" spans="1:37" ht="22.5">
      <c r="A23" s="1132"/>
      <c r="B23" s="1135" t="s">
        <v>50</v>
      </c>
      <c r="C23" s="1137" t="s">
        <v>133</v>
      </c>
      <c r="D23" s="1135" t="s">
        <v>2723</v>
      </c>
      <c r="E23" s="1151">
        <v>39541</v>
      </c>
      <c r="F23" s="1151">
        <v>40635</v>
      </c>
      <c r="G23" s="1139"/>
      <c r="H23" s="1139">
        <v>15.75</v>
      </c>
      <c r="I23" s="1135" t="s">
        <v>2765</v>
      </c>
      <c r="J23" s="1139" t="s">
        <v>55</v>
      </c>
      <c r="K23" s="1139">
        <v>100</v>
      </c>
      <c r="L23" s="1139" t="s">
        <v>53</v>
      </c>
      <c r="M23" s="1144" t="s">
        <v>2766</v>
      </c>
      <c r="N23" s="1135" t="s">
        <v>2767</v>
      </c>
      <c r="O23" s="1135" t="s">
        <v>2744</v>
      </c>
      <c r="P23" s="1139"/>
      <c r="Q23" s="1160"/>
      <c r="R23" s="1139" t="s">
        <v>354</v>
      </c>
      <c r="S23" s="1155"/>
      <c r="T23" s="1157" t="s">
        <v>120</v>
      </c>
      <c r="U23" s="1137" t="s">
        <v>133</v>
      </c>
      <c r="V23" s="1139" t="s">
        <v>132</v>
      </c>
      <c r="W23" s="1151">
        <v>41368</v>
      </c>
      <c r="X23" s="1151">
        <v>41543</v>
      </c>
      <c r="Y23" s="1166" t="s">
        <v>31</v>
      </c>
      <c r="Z23" s="1139" t="s">
        <v>134</v>
      </c>
      <c r="AA23" s="1139"/>
      <c r="AB23" s="1139" t="s">
        <v>2768</v>
      </c>
      <c r="AC23" s="1135" t="s">
        <v>2747</v>
      </c>
      <c r="AD23" s="1139" t="s">
        <v>2752</v>
      </c>
      <c r="AE23" s="1161" t="s">
        <v>31</v>
      </c>
      <c r="AF23" s="847" t="s">
        <v>2748</v>
      </c>
      <c r="AG23" s="835" t="s">
        <v>58</v>
      </c>
      <c r="AH23" s="838">
        <v>30</v>
      </c>
      <c r="AI23" s="1135"/>
      <c r="AJ23" s="1148" t="s">
        <v>2769</v>
      </c>
      <c r="AK23" s="1150"/>
    </row>
    <row r="24" spans="1:37" ht="26.25" customHeight="1">
      <c r="A24" s="1132"/>
      <c r="B24" s="1135"/>
      <c r="C24" s="1137"/>
      <c r="D24" s="1139"/>
      <c r="E24" s="1139"/>
      <c r="F24" s="1139"/>
      <c r="G24" s="1139"/>
      <c r="H24" s="1139"/>
      <c r="I24" s="1135"/>
      <c r="J24" s="1139"/>
      <c r="K24" s="1139"/>
      <c r="L24" s="1139"/>
      <c r="M24" s="1135"/>
      <c r="N24" s="1135"/>
      <c r="O24" s="1135"/>
      <c r="P24" s="1139"/>
      <c r="Q24" s="1146"/>
      <c r="R24" s="1139"/>
      <c r="S24" s="1155"/>
      <c r="T24" s="1157"/>
      <c r="U24" s="1137"/>
      <c r="V24" s="1139"/>
      <c r="W24" s="1139"/>
      <c r="X24" s="1139"/>
      <c r="Y24" s="1153"/>
      <c r="Z24" s="1139"/>
      <c r="AA24" s="1139"/>
      <c r="AB24" s="1139"/>
      <c r="AC24" s="1135"/>
      <c r="AD24" s="1139"/>
      <c r="AE24" s="1146"/>
      <c r="AF24" s="835" t="s">
        <v>2765</v>
      </c>
      <c r="AG24" s="835" t="s">
        <v>55</v>
      </c>
      <c r="AH24" s="838">
        <v>70</v>
      </c>
      <c r="AI24" s="1135"/>
      <c r="AJ24" s="1148"/>
      <c r="AK24" s="1150"/>
    </row>
    <row r="25" spans="1:37" ht="22.5">
      <c r="A25" s="1132"/>
      <c r="B25" s="1135" t="s">
        <v>50</v>
      </c>
      <c r="C25" s="1137" t="s">
        <v>289</v>
      </c>
      <c r="D25" s="1139" t="s">
        <v>2770</v>
      </c>
      <c r="E25" s="1151">
        <v>38446</v>
      </c>
      <c r="F25" s="1151">
        <v>39541</v>
      </c>
      <c r="G25" s="1139"/>
      <c r="H25" s="1139">
        <v>143.36000000000001</v>
      </c>
      <c r="I25" s="1160" t="s">
        <v>2771</v>
      </c>
      <c r="J25" s="1160" t="s">
        <v>55</v>
      </c>
      <c r="K25" s="1160">
        <v>50</v>
      </c>
      <c r="L25" s="1139" t="s">
        <v>53</v>
      </c>
      <c r="M25" s="1144" t="s">
        <v>2772</v>
      </c>
      <c r="N25" s="1135" t="s">
        <v>2773</v>
      </c>
      <c r="O25" s="1135" t="s">
        <v>2744</v>
      </c>
      <c r="P25" s="1139"/>
      <c r="Q25" s="1160"/>
      <c r="R25" s="1139" t="s">
        <v>354</v>
      </c>
      <c r="S25" s="1150" t="s">
        <v>2774</v>
      </c>
      <c r="T25" s="1157" t="s">
        <v>120</v>
      </c>
      <c r="U25" s="1143" t="s">
        <v>122</v>
      </c>
      <c r="V25" s="1139" t="s">
        <v>121</v>
      </c>
      <c r="W25" s="1165">
        <v>39526</v>
      </c>
      <c r="X25" s="1151">
        <v>39758</v>
      </c>
      <c r="Y25" s="1165" t="s">
        <v>31</v>
      </c>
      <c r="Z25" s="1151">
        <v>47062</v>
      </c>
      <c r="AA25" s="1139"/>
      <c r="AB25" s="1139" t="s">
        <v>2775</v>
      </c>
      <c r="AC25" s="1135" t="s">
        <v>2747</v>
      </c>
      <c r="AD25" s="1139" t="s">
        <v>2752</v>
      </c>
      <c r="AE25" s="1160" t="s">
        <v>31</v>
      </c>
      <c r="AF25" s="847" t="s">
        <v>2748</v>
      </c>
      <c r="AG25" s="835" t="s">
        <v>58</v>
      </c>
      <c r="AH25" s="838">
        <v>25</v>
      </c>
      <c r="AI25" s="1135"/>
      <c r="AJ25" s="1148" t="s">
        <v>2776</v>
      </c>
      <c r="AK25" s="1150"/>
    </row>
    <row r="26" spans="1:37" ht="25.5" customHeight="1">
      <c r="A26" s="1132"/>
      <c r="B26" s="1135"/>
      <c r="C26" s="1137"/>
      <c r="D26" s="1139"/>
      <c r="E26" s="1139"/>
      <c r="F26" s="1139"/>
      <c r="G26" s="1139"/>
      <c r="H26" s="1139"/>
      <c r="I26" s="1146"/>
      <c r="J26" s="1146"/>
      <c r="K26" s="1146"/>
      <c r="L26" s="1139"/>
      <c r="M26" s="1135"/>
      <c r="N26" s="1135"/>
      <c r="O26" s="1135"/>
      <c r="P26" s="1139"/>
      <c r="Q26" s="1161"/>
      <c r="R26" s="1139"/>
      <c r="S26" s="1150"/>
      <c r="T26" s="1157"/>
      <c r="U26" s="1143"/>
      <c r="V26" s="1139"/>
      <c r="W26" s="1161"/>
      <c r="X26" s="1139"/>
      <c r="Y26" s="1166"/>
      <c r="Z26" s="1139"/>
      <c r="AA26" s="1139"/>
      <c r="AB26" s="1139"/>
      <c r="AC26" s="1135"/>
      <c r="AD26" s="1139"/>
      <c r="AE26" s="1161"/>
      <c r="AF26" s="835" t="s">
        <v>74</v>
      </c>
      <c r="AG26" s="835" t="s">
        <v>55</v>
      </c>
      <c r="AH26" s="838" t="s">
        <v>2754</v>
      </c>
      <c r="AI26" s="1135"/>
      <c r="AJ26" s="1148"/>
      <c r="AK26" s="1150"/>
    </row>
    <row r="27" spans="1:37" ht="22.5">
      <c r="A27" s="1132"/>
      <c r="B27" s="1135"/>
      <c r="C27" s="1137"/>
      <c r="D27" s="1139"/>
      <c r="E27" s="1139"/>
      <c r="F27" s="1139"/>
      <c r="G27" s="1139"/>
      <c r="H27" s="1139"/>
      <c r="I27" s="838" t="s">
        <v>2777</v>
      </c>
      <c r="J27" s="838" t="s">
        <v>58</v>
      </c>
      <c r="K27" s="838">
        <v>50</v>
      </c>
      <c r="L27" s="1139"/>
      <c r="M27" s="1135"/>
      <c r="N27" s="1135"/>
      <c r="O27" s="1135"/>
      <c r="P27" s="1139"/>
      <c r="Q27" s="1146"/>
      <c r="R27" s="1139"/>
      <c r="S27" s="1150"/>
      <c r="T27" s="1157"/>
      <c r="U27" s="1143"/>
      <c r="V27" s="1139"/>
      <c r="W27" s="1146"/>
      <c r="X27" s="1139"/>
      <c r="Y27" s="1153"/>
      <c r="Z27" s="1139"/>
      <c r="AA27" s="1139"/>
      <c r="AB27" s="1139"/>
      <c r="AC27" s="1135"/>
      <c r="AD27" s="1139"/>
      <c r="AE27" s="1146"/>
      <c r="AF27" s="835" t="s">
        <v>75</v>
      </c>
      <c r="AG27" s="835" t="s">
        <v>58</v>
      </c>
      <c r="AH27" s="838" t="s">
        <v>2754</v>
      </c>
      <c r="AI27" s="1135"/>
      <c r="AJ27" s="1148"/>
      <c r="AK27" s="1150"/>
    </row>
    <row r="28" spans="1:37" ht="25.5" customHeight="1">
      <c r="A28" s="1132"/>
      <c r="B28" s="1135" t="s">
        <v>69</v>
      </c>
      <c r="C28" s="1143" t="s">
        <v>129</v>
      </c>
      <c r="D28" s="1159"/>
      <c r="E28" s="1144">
        <v>37042</v>
      </c>
      <c r="F28" s="1144">
        <v>38218</v>
      </c>
      <c r="G28" s="1135"/>
      <c r="H28" s="1135">
        <v>64</v>
      </c>
      <c r="I28" s="1141" t="s">
        <v>131</v>
      </c>
      <c r="J28" s="1141" t="s">
        <v>2778</v>
      </c>
      <c r="K28" s="1141">
        <v>100</v>
      </c>
      <c r="L28" s="1141" t="s">
        <v>2779</v>
      </c>
      <c r="M28" s="1144" t="s">
        <v>2780</v>
      </c>
      <c r="N28" s="1135" t="s">
        <v>2781</v>
      </c>
      <c r="O28" s="1135" t="s">
        <v>2744</v>
      </c>
      <c r="P28" s="1135"/>
      <c r="Q28" s="1141"/>
      <c r="R28" s="1125" t="s">
        <v>2782</v>
      </c>
      <c r="S28" s="1178" t="s">
        <v>2783</v>
      </c>
      <c r="T28" s="1179" t="s">
        <v>70</v>
      </c>
      <c r="U28" s="1143" t="s">
        <v>129</v>
      </c>
      <c r="V28" s="1135" t="s">
        <v>128</v>
      </c>
      <c r="W28" s="1159"/>
      <c r="X28" s="1144">
        <v>40662</v>
      </c>
      <c r="Y28" s="1170" t="s">
        <v>31</v>
      </c>
      <c r="Z28" s="1144">
        <v>49793</v>
      </c>
      <c r="AA28" s="1135"/>
      <c r="AB28" s="1135" t="s">
        <v>2784</v>
      </c>
      <c r="AC28" s="1135" t="s">
        <v>2747</v>
      </c>
      <c r="AD28" s="1135" t="s">
        <v>2758</v>
      </c>
      <c r="AE28" s="1141" t="s">
        <v>31</v>
      </c>
      <c r="AF28" s="835" t="s">
        <v>2748</v>
      </c>
      <c r="AG28" s="835" t="s">
        <v>58</v>
      </c>
      <c r="AH28" s="835">
        <v>5</v>
      </c>
      <c r="AI28" s="1135"/>
      <c r="AJ28" s="1148" t="s">
        <v>2785</v>
      </c>
      <c r="AK28" s="1150"/>
    </row>
    <row r="29" spans="1:37" ht="30.75" customHeight="1">
      <c r="A29" s="1132"/>
      <c r="B29" s="1135"/>
      <c r="C29" s="1143"/>
      <c r="D29" s="1159"/>
      <c r="E29" s="1135"/>
      <c r="F29" s="1135"/>
      <c r="G29" s="1135"/>
      <c r="H29" s="1135"/>
      <c r="I29" s="1168"/>
      <c r="J29" s="1168"/>
      <c r="K29" s="1168"/>
      <c r="L29" s="1168"/>
      <c r="M29" s="1135"/>
      <c r="N29" s="1135"/>
      <c r="O29" s="1135"/>
      <c r="P29" s="1135"/>
      <c r="Q29" s="1168"/>
      <c r="R29" s="1177"/>
      <c r="S29" s="1178"/>
      <c r="T29" s="1179"/>
      <c r="U29" s="1143"/>
      <c r="V29" s="1135"/>
      <c r="W29" s="1159"/>
      <c r="X29" s="1135"/>
      <c r="Y29" s="1171"/>
      <c r="Z29" s="1135"/>
      <c r="AA29" s="1135"/>
      <c r="AB29" s="1135"/>
      <c r="AC29" s="1135"/>
      <c r="AD29" s="1135"/>
      <c r="AE29" s="1168"/>
      <c r="AF29" s="835" t="s">
        <v>2786</v>
      </c>
      <c r="AG29" s="835" t="s">
        <v>55</v>
      </c>
      <c r="AH29" s="835">
        <v>57</v>
      </c>
      <c r="AI29" s="1135"/>
      <c r="AJ29" s="1148"/>
      <c r="AK29" s="1150"/>
    </row>
    <row r="30" spans="1:37" ht="27" customHeight="1">
      <c r="A30" s="1132"/>
      <c r="B30" s="1135"/>
      <c r="C30" s="1143"/>
      <c r="D30" s="1159"/>
      <c r="E30" s="1135"/>
      <c r="F30" s="1135"/>
      <c r="G30" s="1135"/>
      <c r="H30" s="1135"/>
      <c r="I30" s="1142"/>
      <c r="J30" s="1142"/>
      <c r="K30" s="1142"/>
      <c r="L30" s="1142"/>
      <c r="M30" s="1135"/>
      <c r="N30" s="1135"/>
      <c r="O30" s="1135"/>
      <c r="P30" s="1135"/>
      <c r="Q30" s="1142"/>
      <c r="R30" s="1126"/>
      <c r="S30" s="1178"/>
      <c r="T30" s="1179"/>
      <c r="U30" s="1143"/>
      <c r="V30" s="1135"/>
      <c r="W30" s="1159"/>
      <c r="X30" s="1135"/>
      <c r="Y30" s="1172"/>
      <c r="Z30" s="1135"/>
      <c r="AA30" s="1135"/>
      <c r="AB30" s="1135"/>
      <c r="AC30" s="1135"/>
      <c r="AD30" s="1135"/>
      <c r="AE30" s="1142"/>
      <c r="AF30" s="835" t="s">
        <v>131</v>
      </c>
      <c r="AG30" s="835" t="s">
        <v>58</v>
      </c>
      <c r="AH30" s="835">
        <v>38</v>
      </c>
      <c r="AI30" s="1135"/>
      <c r="AJ30" s="1148"/>
      <c r="AK30" s="1150"/>
    </row>
    <row r="31" spans="1:37" ht="28.5" customHeight="1">
      <c r="A31" s="1132"/>
      <c r="B31" s="1135" t="s">
        <v>50</v>
      </c>
      <c r="C31" s="1143" t="s">
        <v>2787</v>
      </c>
      <c r="D31" s="1135" t="s">
        <v>2723</v>
      </c>
      <c r="E31" s="1151">
        <v>38783</v>
      </c>
      <c r="F31" s="1153">
        <v>48111</v>
      </c>
      <c r="G31" s="1141"/>
      <c r="H31" s="1141">
        <v>657.5</v>
      </c>
      <c r="I31" s="1141"/>
      <c r="J31" s="1141"/>
      <c r="K31" s="1141"/>
      <c r="L31" s="1183" t="s">
        <v>2788</v>
      </c>
      <c r="M31" s="1184"/>
      <c r="N31" s="1184"/>
      <c r="O31" s="1184"/>
      <c r="P31" s="1184"/>
      <c r="Q31" s="1184"/>
      <c r="R31" s="1184"/>
      <c r="S31" s="1185"/>
      <c r="T31" s="1189" t="s">
        <v>120</v>
      </c>
      <c r="U31" s="1197" t="s">
        <v>118</v>
      </c>
      <c r="V31" s="1146" t="s">
        <v>117</v>
      </c>
      <c r="W31" s="1180"/>
      <c r="X31" s="1153">
        <v>38981</v>
      </c>
      <c r="Y31" s="1165" t="s">
        <v>31</v>
      </c>
      <c r="Z31" s="1153">
        <v>48111</v>
      </c>
      <c r="AA31" s="1146"/>
      <c r="AB31" s="1146">
        <v>118.5</v>
      </c>
      <c r="AC31" s="1142" t="s">
        <v>2747</v>
      </c>
      <c r="AD31" s="1146" t="s">
        <v>2758</v>
      </c>
      <c r="AE31" s="1161" t="s">
        <v>31</v>
      </c>
      <c r="AF31" s="847" t="s">
        <v>2748</v>
      </c>
      <c r="AG31" s="847" t="s">
        <v>58</v>
      </c>
      <c r="AH31" s="863">
        <v>25</v>
      </c>
      <c r="AI31" s="1142"/>
      <c r="AJ31" s="1203" t="s">
        <v>2789</v>
      </c>
      <c r="AK31" s="1128" t="s">
        <v>2790</v>
      </c>
    </row>
    <row r="32" spans="1:37" ht="23.25" thickBot="1">
      <c r="A32" s="1133"/>
      <c r="B32" s="1173"/>
      <c r="C32" s="1174"/>
      <c r="D32" s="1175"/>
      <c r="E32" s="1175"/>
      <c r="F32" s="1175"/>
      <c r="G32" s="1176"/>
      <c r="H32" s="1176"/>
      <c r="I32" s="1176"/>
      <c r="J32" s="1176"/>
      <c r="K32" s="1176"/>
      <c r="L32" s="1186"/>
      <c r="M32" s="1187"/>
      <c r="N32" s="1187"/>
      <c r="O32" s="1187"/>
      <c r="P32" s="1187"/>
      <c r="Q32" s="1187"/>
      <c r="R32" s="1187"/>
      <c r="S32" s="1188"/>
      <c r="T32" s="1190"/>
      <c r="U32" s="1174"/>
      <c r="V32" s="1175"/>
      <c r="W32" s="1181"/>
      <c r="X32" s="1175"/>
      <c r="Y32" s="1182"/>
      <c r="Z32" s="1175"/>
      <c r="AA32" s="1175"/>
      <c r="AB32" s="1175"/>
      <c r="AC32" s="1173"/>
      <c r="AD32" s="1175"/>
      <c r="AE32" s="1216"/>
      <c r="AF32" s="848" t="s">
        <v>2742</v>
      </c>
      <c r="AG32" s="848" t="s">
        <v>55</v>
      </c>
      <c r="AH32" s="851">
        <v>75</v>
      </c>
      <c r="AI32" s="1173"/>
      <c r="AJ32" s="1204"/>
      <c r="AK32" s="1205"/>
    </row>
    <row r="33" spans="1:37" ht="12.75" thickTop="1" thickBot="1">
      <c r="A33" s="1129"/>
      <c r="B33" s="1129"/>
      <c r="C33" s="1129"/>
      <c r="D33" s="1129"/>
      <c r="E33" s="1129"/>
      <c r="F33" s="1129"/>
      <c r="G33" s="1129"/>
      <c r="H33" s="1129"/>
      <c r="I33" s="1129"/>
      <c r="J33" s="1129"/>
      <c r="K33" s="1129"/>
      <c r="L33" s="1129"/>
      <c r="M33" s="1129"/>
      <c r="N33" s="1129"/>
      <c r="O33" s="1129"/>
      <c r="P33" s="1129"/>
      <c r="Q33" s="1129"/>
      <c r="R33" s="1129"/>
      <c r="S33" s="1129"/>
      <c r="T33" s="1129"/>
      <c r="U33" s="1129"/>
      <c r="V33" s="1129"/>
      <c r="W33" s="1129"/>
      <c r="X33" s="1129"/>
      <c r="Y33" s="1129"/>
      <c r="Z33" s="1129"/>
      <c r="AA33" s="1129"/>
      <c r="AB33" s="1129"/>
      <c r="AC33" s="1129"/>
      <c r="AD33" s="1129"/>
      <c r="AE33" s="1129"/>
      <c r="AF33" s="1129"/>
      <c r="AG33" s="1129"/>
      <c r="AH33" s="1129"/>
      <c r="AI33" s="1129"/>
      <c r="AJ33" s="857"/>
      <c r="AK33" s="857"/>
    </row>
    <row r="34" spans="1:37" ht="29.25" customHeight="1" thickTop="1">
      <c r="A34" s="1131" t="s">
        <v>2791</v>
      </c>
      <c r="B34" s="1207" t="s">
        <v>2792</v>
      </c>
      <c r="C34" s="1193" t="s">
        <v>2793</v>
      </c>
      <c r="D34" s="1193" t="s">
        <v>2770</v>
      </c>
      <c r="E34" s="1193" t="s">
        <v>2794</v>
      </c>
      <c r="F34" s="1211">
        <v>45016</v>
      </c>
      <c r="G34" s="1214"/>
      <c r="H34" s="1191">
        <v>2650</v>
      </c>
      <c r="I34" s="1193" t="s">
        <v>2795</v>
      </c>
      <c r="J34" s="1193" t="s">
        <v>55</v>
      </c>
      <c r="K34" s="1191">
        <v>80</v>
      </c>
      <c r="L34" s="1193" t="s">
        <v>4351</v>
      </c>
      <c r="M34" s="1193" t="s">
        <v>2796</v>
      </c>
      <c r="N34" s="1193" t="s">
        <v>2797</v>
      </c>
      <c r="O34" s="1193" t="s">
        <v>2744</v>
      </c>
      <c r="P34" s="1249"/>
      <c r="Q34" s="1249"/>
      <c r="R34" s="1191" t="s">
        <v>354</v>
      </c>
      <c r="S34" s="1252" t="s">
        <v>2798</v>
      </c>
      <c r="T34" s="1231" t="s">
        <v>70</v>
      </c>
      <c r="U34" s="1233" t="s">
        <v>68</v>
      </c>
      <c r="V34" s="1134" t="s">
        <v>67</v>
      </c>
      <c r="W34" s="1199">
        <v>27989</v>
      </c>
      <c r="X34" s="1199">
        <v>27997</v>
      </c>
      <c r="Y34" s="1235">
        <v>37147</v>
      </c>
      <c r="Z34" s="1199">
        <v>46277</v>
      </c>
      <c r="AA34" s="1134"/>
      <c r="AB34" s="1134">
        <v>38</v>
      </c>
      <c r="AC34" s="1134" t="s">
        <v>2747</v>
      </c>
      <c r="AD34" s="1225" t="s">
        <v>2752</v>
      </c>
      <c r="AE34" s="1229" t="s">
        <v>2799</v>
      </c>
      <c r="AF34" s="860" t="s">
        <v>2748</v>
      </c>
      <c r="AG34" s="860" t="s">
        <v>58</v>
      </c>
      <c r="AH34" s="860">
        <v>50</v>
      </c>
      <c r="AI34" s="1134"/>
      <c r="AJ34" s="1134"/>
      <c r="AK34" s="1149"/>
    </row>
    <row r="35" spans="1:37">
      <c r="A35" s="1132"/>
      <c r="B35" s="1208"/>
      <c r="C35" s="1194"/>
      <c r="D35" s="1194"/>
      <c r="E35" s="1194"/>
      <c r="F35" s="1212"/>
      <c r="G35" s="1168"/>
      <c r="H35" s="1192"/>
      <c r="I35" s="1194"/>
      <c r="J35" s="1194"/>
      <c r="K35" s="1192"/>
      <c r="L35" s="1194"/>
      <c r="M35" s="1194"/>
      <c r="N35" s="1194"/>
      <c r="O35" s="1194"/>
      <c r="P35" s="1250"/>
      <c r="Q35" s="1250"/>
      <c r="R35" s="1192"/>
      <c r="S35" s="1253"/>
      <c r="T35" s="1223"/>
      <c r="U35" s="1143"/>
      <c r="V35" s="1135"/>
      <c r="W35" s="1135"/>
      <c r="X35" s="1135"/>
      <c r="Y35" s="1223"/>
      <c r="Z35" s="1135"/>
      <c r="AA35" s="1135"/>
      <c r="AB35" s="1135"/>
      <c r="AC35" s="1135"/>
      <c r="AD35" s="1226"/>
      <c r="AE35" s="1230"/>
      <c r="AF35" s="835" t="s">
        <v>74</v>
      </c>
      <c r="AG35" s="835" t="s">
        <v>55</v>
      </c>
      <c r="AH35" s="835" t="s">
        <v>2800</v>
      </c>
      <c r="AI35" s="1135"/>
      <c r="AJ35" s="1135"/>
      <c r="AK35" s="1150"/>
    </row>
    <row r="36" spans="1:37" ht="23.25" thickBot="1">
      <c r="A36" s="1132"/>
      <c r="B36" s="1208"/>
      <c r="C36" s="1194"/>
      <c r="D36" s="1194"/>
      <c r="E36" s="1194"/>
      <c r="F36" s="1212"/>
      <c r="G36" s="1168"/>
      <c r="H36" s="1192"/>
      <c r="I36" s="1194"/>
      <c r="J36" s="1194"/>
      <c r="K36" s="1192"/>
      <c r="L36" s="1194"/>
      <c r="M36" s="1194"/>
      <c r="N36" s="1194"/>
      <c r="O36" s="1194"/>
      <c r="P36" s="1250"/>
      <c r="Q36" s="1250"/>
      <c r="R36" s="1192"/>
      <c r="S36" s="1253"/>
      <c r="T36" s="1224"/>
      <c r="U36" s="1198"/>
      <c r="V36" s="1141"/>
      <c r="W36" s="1141"/>
      <c r="X36" s="1141"/>
      <c r="Y36" s="1224"/>
      <c r="Z36" s="1141"/>
      <c r="AA36" s="1141"/>
      <c r="AB36" s="1141"/>
      <c r="AC36" s="1141"/>
      <c r="AD36" s="1227"/>
      <c r="AE36" s="1230"/>
      <c r="AF36" s="868" t="s">
        <v>75</v>
      </c>
      <c r="AG36" s="868" t="s">
        <v>58</v>
      </c>
      <c r="AH36" s="868" t="s">
        <v>2801</v>
      </c>
      <c r="AI36" s="1141"/>
      <c r="AJ36" s="1141"/>
      <c r="AK36" s="1217"/>
    </row>
    <row r="37" spans="1:37" ht="21" customHeight="1">
      <c r="A37" s="1132"/>
      <c r="B37" s="1208"/>
      <c r="C37" s="1194"/>
      <c r="D37" s="1194"/>
      <c r="E37" s="1194"/>
      <c r="F37" s="1212"/>
      <c r="G37" s="1168"/>
      <c r="H37" s="1192"/>
      <c r="I37" s="1194"/>
      <c r="J37" s="1194"/>
      <c r="K37" s="1192"/>
      <c r="L37" s="1194"/>
      <c r="M37" s="1194"/>
      <c r="N37" s="1194"/>
      <c r="O37" s="1194"/>
      <c r="P37" s="1250"/>
      <c r="Q37" s="1250"/>
      <c r="R37" s="1192"/>
      <c r="S37" s="1253"/>
      <c r="T37" s="1224"/>
      <c r="U37" s="1198"/>
      <c r="V37" s="1141"/>
      <c r="W37" s="1141"/>
      <c r="X37" s="1141"/>
      <c r="Y37" s="1224"/>
      <c r="Z37" s="1141"/>
      <c r="AA37" s="1141"/>
      <c r="AB37" s="1141"/>
      <c r="AC37" s="1141"/>
      <c r="AD37" s="1227"/>
      <c r="AE37" s="1219" t="s">
        <v>2802</v>
      </c>
      <c r="AF37" s="869" t="s">
        <v>2748</v>
      </c>
      <c r="AG37" s="870" t="s">
        <v>58</v>
      </c>
      <c r="AH37" s="870">
        <v>50</v>
      </c>
      <c r="AI37" s="1141"/>
      <c r="AJ37" s="1141"/>
      <c r="AK37" s="1217"/>
    </row>
    <row r="38" spans="1:37" ht="21" customHeight="1">
      <c r="A38" s="1132"/>
      <c r="B38" s="1208"/>
      <c r="C38" s="1194"/>
      <c r="D38" s="1194"/>
      <c r="E38" s="1194"/>
      <c r="F38" s="1212"/>
      <c r="G38" s="1168"/>
      <c r="H38" s="1192"/>
      <c r="I38" s="1194"/>
      <c r="J38" s="1194"/>
      <c r="K38" s="1192"/>
      <c r="L38" s="1194"/>
      <c r="M38" s="1194"/>
      <c r="N38" s="1194"/>
      <c r="O38" s="1194"/>
      <c r="P38" s="1250"/>
      <c r="Q38" s="1250"/>
      <c r="R38" s="1192"/>
      <c r="S38" s="1253"/>
      <c r="T38" s="1224"/>
      <c r="U38" s="1198"/>
      <c r="V38" s="1141"/>
      <c r="W38" s="1141"/>
      <c r="X38" s="1141"/>
      <c r="Y38" s="1224"/>
      <c r="Z38" s="1141"/>
      <c r="AA38" s="1141"/>
      <c r="AB38" s="1141"/>
      <c r="AC38" s="1141"/>
      <c r="AD38" s="1227"/>
      <c r="AE38" s="1220"/>
      <c r="AF38" s="867" t="s">
        <v>74</v>
      </c>
      <c r="AG38" s="835" t="s">
        <v>55</v>
      </c>
      <c r="AH38" s="835" t="s">
        <v>2800</v>
      </c>
      <c r="AI38" s="1141"/>
      <c r="AJ38" s="1141"/>
      <c r="AK38" s="1217"/>
    </row>
    <row r="39" spans="1:37" ht="21" customHeight="1" thickBot="1">
      <c r="A39" s="1132"/>
      <c r="B39" s="1208"/>
      <c r="C39" s="1194"/>
      <c r="D39" s="1194"/>
      <c r="E39" s="1194"/>
      <c r="F39" s="1212"/>
      <c r="G39" s="1168"/>
      <c r="H39" s="1192"/>
      <c r="I39" s="1194"/>
      <c r="J39" s="1194"/>
      <c r="K39" s="1192"/>
      <c r="L39" s="1194"/>
      <c r="M39" s="1194"/>
      <c r="N39" s="1194"/>
      <c r="O39" s="1194"/>
      <c r="P39" s="1250"/>
      <c r="Q39" s="1250"/>
      <c r="R39" s="1192"/>
      <c r="S39" s="1253"/>
      <c r="T39" s="1224"/>
      <c r="U39" s="1198"/>
      <c r="V39" s="1141"/>
      <c r="W39" s="1141"/>
      <c r="X39" s="1141"/>
      <c r="Y39" s="1224"/>
      <c r="Z39" s="1141"/>
      <c r="AA39" s="1141"/>
      <c r="AB39" s="1141"/>
      <c r="AC39" s="1141"/>
      <c r="AD39" s="1227"/>
      <c r="AE39" s="1221"/>
      <c r="AF39" s="871" t="s">
        <v>75</v>
      </c>
      <c r="AG39" s="868" t="s">
        <v>58</v>
      </c>
      <c r="AH39" s="868" t="s">
        <v>2801</v>
      </c>
      <c r="AI39" s="1141"/>
      <c r="AJ39" s="1141"/>
      <c r="AK39" s="1217"/>
    </row>
    <row r="40" spans="1:37" ht="21" customHeight="1">
      <c r="A40" s="1132"/>
      <c r="B40" s="1208"/>
      <c r="C40" s="1194"/>
      <c r="D40" s="1194"/>
      <c r="E40" s="1194"/>
      <c r="F40" s="1212"/>
      <c r="G40" s="1168"/>
      <c r="H40" s="1192"/>
      <c r="I40" s="1194"/>
      <c r="J40" s="1194"/>
      <c r="K40" s="1192"/>
      <c r="L40" s="1194"/>
      <c r="M40" s="1194"/>
      <c r="N40" s="1194"/>
      <c r="O40" s="1194"/>
      <c r="P40" s="1250"/>
      <c r="Q40" s="1250"/>
      <c r="R40" s="1192"/>
      <c r="S40" s="1253"/>
      <c r="T40" s="1224"/>
      <c r="U40" s="1198"/>
      <c r="V40" s="1141"/>
      <c r="W40" s="1141"/>
      <c r="X40" s="1141"/>
      <c r="Y40" s="1224"/>
      <c r="Z40" s="1141"/>
      <c r="AA40" s="1141"/>
      <c r="AB40" s="1141"/>
      <c r="AC40" s="1141"/>
      <c r="AD40" s="1227"/>
      <c r="AE40" s="1219" t="s">
        <v>2803</v>
      </c>
      <c r="AF40" s="869" t="s">
        <v>2748</v>
      </c>
      <c r="AG40" s="870" t="s">
        <v>58</v>
      </c>
      <c r="AH40" s="870">
        <v>50</v>
      </c>
      <c r="AI40" s="1141"/>
      <c r="AJ40" s="1141"/>
      <c r="AK40" s="1217"/>
    </row>
    <row r="41" spans="1:37" ht="20.25" customHeight="1">
      <c r="A41" s="1132"/>
      <c r="B41" s="1208"/>
      <c r="C41" s="1194"/>
      <c r="D41" s="1194"/>
      <c r="E41" s="1194"/>
      <c r="F41" s="1212"/>
      <c r="G41" s="1168"/>
      <c r="H41" s="1192"/>
      <c r="I41" s="1194"/>
      <c r="J41" s="1194"/>
      <c r="K41" s="1192"/>
      <c r="L41" s="1194"/>
      <c r="M41" s="1194"/>
      <c r="N41" s="1194"/>
      <c r="O41" s="1194"/>
      <c r="P41" s="1250"/>
      <c r="Q41" s="1250"/>
      <c r="R41" s="1192"/>
      <c r="S41" s="1253"/>
      <c r="T41" s="1224"/>
      <c r="U41" s="1198"/>
      <c r="V41" s="1141"/>
      <c r="W41" s="1141"/>
      <c r="X41" s="1141"/>
      <c r="Y41" s="1224"/>
      <c r="Z41" s="1141"/>
      <c r="AA41" s="1141"/>
      <c r="AB41" s="1141"/>
      <c r="AC41" s="1141"/>
      <c r="AD41" s="1227"/>
      <c r="AE41" s="1220"/>
      <c r="AF41" s="867" t="s">
        <v>74</v>
      </c>
      <c r="AG41" s="835" t="s">
        <v>55</v>
      </c>
      <c r="AH41" s="835" t="s">
        <v>2800</v>
      </c>
      <c r="AI41" s="1141"/>
      <c r="AJ41" s="1141"/>
      <c r="AK41" s="1217"/>
    </row>
    <row r="42" spans="1:37" ht="23.25" thickBot="1">
      <c r="A42" s="1132"/>
      <c r="B42" s="1208"/>
      <c r="C42" s="1194"/>
      <c r="D42" s="1194"/>
      <c r="E42" s="1194"/>
      <c r="F42" s="1212"/>
      <c r="G42" s="1168"/>
      <c r="H42" s="1192"/>
      <c r="I42" s="1194"/>
      <c r="J42" s="1194"/>
      <c r="K42" s="1192"/>
      <c r="L42" s="1194"/>
      <c r="M42" s="1194"/>
      <c r="N42" s="1194"/>
      <c r="O42" s="1194"/>
      <c r="P42" s="1250"/>
      <c r="Q42" s="1250"/>
      <c r="R42" s="1192"/>
      <c r="S42" s="1253"/>
      <c r="T42" s="1232"/>
      <c r="U42" s="1234"/>
      <c r="V42" s="1200"/>
      <c r="W42" s="1200"/>
      <c r="X42" s="1200"/>
      <c r="Y42" s="1232"/>
      <c r="Z42" s="1200"/>
      <c r="AA42" s="1200"/>
      <c r="AB42" s="1200"/>
      <c r="AC42" s="1200"/>
      <c r="AD42" s="1228"/>
      <c r="AE42" s="1221"/>
      <c r="AF42" s="871" t="s">
        <v>75</v>
      </c>
      <c r="AG42" s="868" t="s">
        <v>58</v>
      </c>
      <c r="AH42" s="868" t="s">
        <v>2801</v>
      </c>
      <c r="AI42" s="1200"/>
      <c r="AJ42" s="1200"/>
      <c r="AK42" s="1218"/>
    </row>
    <row r="43" spans="1:37" ht="22.5">
      <c r="A43" s="1132"/>
      <c r="B43" s="1208"/>
      <c r="C43" s="1194"/>
      <c r="D43" s="1194"/>
      <c r="E43" s="1194"/>
      <c r="F43" s="1212"/>
      <c r="G43" s="1168"/>
      <c r="H43" s="1192"/>
      <c r="I43" s="1194"/>
      <c r="J43" s="1194"/>
      <c r="K43" s="1192"/>
      <c r="L43" s="1194"/>
      <c r="M43" s="1194"/>
      <c r="N43" s="1194"/>
      <c r="O43" s="1194"/>
      <c r="P43" s="1250"/>
      <c r="Q43" s="1250"/>
      <c r="R43" s="1192"/>
      <c r="S43" s="1253"/>
      <c r="T43" s="1222" t="s">
        <v>70</v>
      </c>
      <c r="U43" s="1197" t="s">
        <v>77</v>
      </c>
      <c r="V43" s="1142" t="s">
        <v>76</v>
      </c>
      <c r="W43" s="1172">
        <v>28317</v>
      </c>
      <c r="X43" s="1172">
        <v>28355</v>
      </c>
      <c r="Y43" s="1222" t="s">
        <v>2804</v>
      </c>
      <c r="Z43" s="1172">
        <v>46616</v>
      </c>
      <c r="AA43" s="1142"/>
      <c r="AB43" s="1142">
        <v>170</v>
      </c>
      <c r="AC43" s="1142" t="s">
        <v>2747</v>
      </c>
      <c r="AD43" s="1241" t="s">
        <v>2752</v>
      </c>
      <c r="AE43" s="1229" t="s">
        <v>2799</v>
      </c>
      <c r="AF43" s="870" t="s">
        <v>2748</v>
      </c>
      <c r="AG43" s="870" t="s">
        <v>58</v>
      </c>
      <c r="AH43" s="870">
        <v>50</v>
      </c>
      <c r="AI43" s="1142"/>
      <c r="AJ43" s="1142"/>
      <c r="AK43" s="1236"/>
    </row>
    <row r="44" spans="1:37" ht="24" customHeight="1">
      <c r="A44" s="1132"/>
      <c r="B44" s="1208"/>
      <c r="C44" s="1194"/>
      <c r="D44" s="1194"/>
      <c r="E44" s="1194"/>
      <c r="F44" s="1212"/>
      <c r="G44" s="1168"/>
      <c r="H44" s="1192"/>
      <c r="I44" s="1194"/>
      <c r="J44" s="1194"/>
      <c r="K44" s="1192"/>
      <c r="L44" s="1194"/>
      <c r="M44" s="1194"/>
      <c r="N44" s="1194"/>
      <c r="O44" s="1194"/>
      <c r="P44" s="1250"/>
      <c r="Q44" s="1250"/>
      <c r="R44" s="1192"/>
      <c r="S44" s="1253"/>
      <c r="T44" s="1223"/>
      <c r="U44" s="1143"/>
      <c r="V44" s="1135"/>
      <c r="W44" s="1135"/>
      <c r="X44" s="1135"/>
      <c r="Y44" s="1223"/>
      <c r="Z44" s="1135"/>
      <c r="AA44" s="1135"/>
      <c r="AB44" s="1135"/>
      <c r="AC44" s="1135"/>
      <c r="AD44" s="1226"/>
      <c r="AE44" s="1230"/>
      <c r="AF44" s="835" t="s">
        <v>74</v>
      </c>
      <c r="AG44" s="835" t="s">
        <v>55</v>
      </c>
      <c r="AH44" s="835" t="s">
        <v>2800</v>
      </c>
      <c r="AI44" s="1135"/>
      <c r="AJ44" s="1135"/>
      <c r="AK44" s="1150"/>
    </row>
    <row r="45" spans="1:37" ht="43.5" customHeight="1" thickBot="1">
      <c r="A45" s="1132"/>
      <c r="B45" s="1208"/>
      <c r="C45" s="1194"/>
      <c r="D45" s="1194"/>
      <c r="E45" s="1194"/>
      <c r="F45" s="1212"/>
      <c r="G45" s="1168"/>
      <c r="H45" s="1192"/>
      <c r="I45" s="1194"/>
      <c r="J45" s="1194"/>
      <c r="K45" s="1192"/>
      <c r="L45" s="1194"/>
      <c r="M45" s="1194"/>
      <c r="N45" s="1194"/>
      <c r="O45" s="1194"/>
      <c r="P45" s="1250"/>
      <c r="Q45" s="1250"/>
      <c r="R45" s="1192"/>
      <c r="S45" s="1253"/>
      <c r="T45" s="1224"/>
      <c r="U45" s="1198"/>
      <c r="V45" s="1141"/>
      <c r="W45" s="1141"/>
      <c r="X45" s="1141"/>
      <c r="Y45" s="1224"/>
      <c r="Z45" s="1141"/>
      <c r="AA45" s="1141"/>
      <c r="AB45" s="1141"/>
      <c r="AC45" s="1141"/>
      <c r="AD45" s="1227"/>
      <c r="AE45" s="1230"/>
      <c r="AF45" s="868" t="s">
        <v>75</v>
      </c>
      <c r="AG45" s="868" t="s">
        <v>58</v>
      </c>
      <c r="AH45" s="868" t="s">
        <v>2801</v>
      </c>
      <c r="AI45" s="1141"/>
      <c r="AJ45" s="1141"/>
      <c r="AK45" s="1217"/>
    </row>
    <row r="46" spans="1:37" ht="22.5" customHeight="1">
      <c r="A46" s="1132"/>
      <c r="B46" s="1208"/>
      <c r="C46" s="1194"/>
      <c r="D46" s="1194"/>
      <c r="E46" s="1194"/>
      <c r="F46" s="1212"/>
      <c r="G46" s="1168"/>
      <c r="H46" s="1192"/>
      <c r="I46" s="1194"/>
      <c r="J46" s="1194"/>
      <c r="K46" s="1192"/>
      <c r="L46" s="1194"/>
      <c r="M46" s="1194"/>
      <c r="N46" s="1194"/>
      <c r="O46" s="1194"/>
      <c r="P46" s="1250"/>
      <c r="Q46" s="1250"/>
      <c r="R46" s="1192"/>
      <c r="S46" s="1253"/>
      <c r="T46" s="1224"/>
      <c r="U46" s="1198"/>
      <c r="V46" s="1141"/>
      <c r="W46" s="1141"/>
      <c r="X46" s="1141"/>
      <c r="Y46" s="1224"/>
      <c r="Z46" s="1141"/>
      <c r="AA46" s="1141"/>
      <c r="AB46" s="1141"/>
      <c r="AC46" s="1141"/>
      <c r="AD46" s="1227"/>
      <c r="AE46" s="1229" t="s">
        <v>2805</v>
      </c>
      <c r="AF46" s="869" t="s">
        <v>2748</v>
      </c>
      <c r="AG46" s="870" t="s">
        <v>58</v>
      </c>
      <c r="AH46" s="870">
        <v>50</v>
      </c>
      <c r="AI46" s="1141"/>
      <c r="AJ46" s="1141"/>
      <c r="AK46" s="1217"/>
    </row>
    <row r="47" spans="1:37" ht="18.75" customHeight="1">
      <c r="A47" s="1132"/>
      <c r="B47" s="1208"/>
      <c r="C47" s="1194"/>
      <c r="D47" s="1194"/>
      <c r="E47" s="1194"/>
      <c r="F47" s="1212"/>
      <c r="G47" s="1168"/>
      <c r="H47" s="1192"/>
      <c r="I47" s="1194"/>
      <c r="J47" s="1194"/>
      <c r="K47" s="1192"/>
      <c r="L47" s="1194"/>
      <c r="M47" s="1194"/>
      <c r="N47" s="1194"/>
      <c r="O47" s="1194"/>
      <c r="P47" s="1250"/>
      <c r="Q47" s="1250"/>
      <c r="R47" s="1192"/>
      <c r="S47" s="1253"/>
      <c r="T47" s="1224"/>
      <c r="U47" s="1198"/>
      <c r="V47" s="1141"/>
      <c r="W47" s="1141"/>
      <c r="X47" s="1141"/>
      <c r="Y47" s="1224"/>
      <c r="Z47" s="1141"/>
      <c r="AA47" s="1141"/>
      <c r="AB47" s="1141"/>
      <c r="AC47" s="1141"/>
      <c r="AD47" s="1227"/>
      <c r="AE47" s="1230"/>
      <c r="AF47" s="867" t="s">
        <v>74</v>
      </c>
      <c r="AG47" s="835" t="s">
        <v>55</v>
      </c>
      <c r="AH47" s="835" t="s">
        <v>2800</v>
      </c>
      <c r="AI47" s="1141"/>
      <c r="AJ47" s="1141"/>
      <c r="AK47" s="1217"/>
    </row>
    <row r="48" spans="1:37" ht="23.25" thickBot="1">
      <c r="A48" s="1132"/>
      <c r="B48" s="1208"/>
      <c r="C48" s="1194"/>
      <c r="D48" s="1194"/>
      <c r="E48" s="1194"/>
      <c r="F48" s="1212"/>
      <c r="G48" s="1168"/>
      <c r="H48" s="1192"/>
      <c r="I48" s="1194"/>
      <c r="J48" s="1194"/>
      <c r="K48" s="1192"/>
      <c r="L48" s="1194"/>
      <c r="M48" s="1194"/>
      <c r="N48" s="1194"/>
      <c r="O48" s="1194"/>
      <c r="P48" s="1250"/>
      <c r="Q48" s="1250"/>
      <c r="R48" s="1192"/>
      <c r="S48" s="1253"/>
      <c r="T48" s="1224"/>
      <c r="U48" s="1198"/>
      <c r="V48" s="1141"/>
      <c r="W48" s="1141"/>
      <c r="X48" s="1141"/>
      <c r="Y48" s="1224"/>
      <c r="Z48" s="1141"/>
      <c r="AA48" s="1141"/>
      <c r="AB48" s="1141"/>
      <c r="AC48" s="1141"/>
      <c r="AD48" s="1227"/>
      <c r="AE48" s="1237"/>
      <c r="AF48" s="871" t="s">
        <v>75</v>
      </c>
      <c r="AG48" s="868" t="s">
        <v>58</v>
      </c>
      <c r="AH48" s="868" t="s">
        <v>2801</v>
      </c>
      <c r="AI48" s="1141"/>
      <c r="AJ48" s="1141"/>
      <c r="AK48" s="1217"/>
    </row>
    <row r="49" spans="1:37" ht="22.5">
      <c r="A49" s="1132"/>
      <c r="B49" s="1208"/>
      <c r="C49" s="1194"/>
      <c r="D49" s="1194"/>
      <c r="E49" s="1194"/>
      <c r="F49" s="1212"/>
      <c r="G49" s="1168"/>
      <c r="H49" s="1192"/>
      <c r="I49" s="1194"/>
      <c r="J49" s="1194"/>
      <c r="K49" s="1192"/>
      <c r="L49" s="1194"/>
      <c r="M49" s="1194"/>
      <c r="N49" s="1194"/>
      <c r="O49" s="1194"/>
      <c r="P49" s="1250"/>
      <c r="Q49" s="1250"/>
      <c r="R49" s="1192"/>
      <c r="S49" s="1253"/>
      <c r="T49" s="1238" t="s">
        <v>70</v>
      </c>
      <c r="U49" s="1239" t="s">
        <v>81</v>
      </c>
      <c r="V49" s="1240" t="s">
        <v>80</v>
      </c>
      <c r="W49" s="1201">
        <v>29038</v>
      </c>
      <c r="X49" s="1201">
        <v>29110</v>
      </c>
      <c r="Y49" s="1238" t="s">
        <v>31</v>
      </c>
      <c r="Z49" s="1201">
        <v>45546</v>
      </c>
      <c r="AA49" s="1240"/>
      <c r="AB49" s="1240" t="s">
        <v>2806</v>
      </c>
      <c r="AC49" s="1240" t="s">
        <v>2747</v>
      </c>
      <c r="AD49" s="1243" t="s">
        <v>2752</v>
      </c>
      <c r="AE49" s="1229" t="s">
        <v>2799</v>
      </c>
      <c r="AF49" s="869" t="s">
        <v>2748</v>
      </c>
      <c r="AG49" s="870" t="s">
        <v>58</v>
      </c>
      <c r="AH49" s="870">
        <v>50</v>
      </c>
      <c r="AI49" s="1240"/>
      <c r="AJ49" s="1240"/>
      <c r="AK49" s="1242"/>
    </row>
    <row r="50" spans="1:37">
      <c r="A50" s="1132"/>
      <c r="B50" s="1208"/>
      <c r="C50" s="1194"/>
      <c r="D50" s="1194"/>
      <c r="E50" s="1194"/>
      <c r="F50" s="1212"/>
      <c r="G50" s="1168"/>
      <c r="H50" s="1192"/>
      <c r="I50" s="1194"/>
      <c r="J50" s="1194"/>
      <c r="K50" s="1192"/>
      <c r="L50" s="1194"/>
      <c r="M50" s="1194"/>
      <c r="N50" s="1194"/>
      <c r="O50" s="1194"/>
      <c r="P50" s="1250"/>
      <c r="Q50" s="1250"/>
      <c r="R50" s="1192"/>
      <c r="S50" s="1253"/>
      <c r="T50" s="1222"/>
      <c r="U50" s="1197"/>
      <c r="V50" s="1142"/>
      <c r="W50" s="1172"/>
      <c r="X50" s="1172"/>
      <c r="Y50" s="1222"/>
      <c r="Z50" s="1172"/>
      <c r="AA50" s="1142"/>
      <c r="AB50" s="1142"/>
      <c r="AC50" s="1142"/>
      <c r="AD50" s="1241"/>
      <c r="AE50" s="1230"/>
      <c r="AF50" s="867" t="s">
        <v>74</v>
      </c>
      <c r="AG50" s="835" t="s">
        <v>55</v>
      </c>
      <c r="AH50" s="835" t="s">
        <v>2800</v>
      </c>
      <c r="AI50" s="1142"/>
      <c r="AJ50" s="1142"/>
      <c r="AK50" s="1236"/>
    </row>
    <row r="51" spans="1:37" ht="29.25" customHeight="1" thickBot="1">
      <c r="A51" s="1132"/>
      <c r="B51" s="1208"/>
      <c r="C51" s="1194"/>
      <c r="D51" s="1194"/>
      <c r="E51" s="1194"/>
      <c r="F51" s="1212"/>
      <c r="G51" s="1168"/>
      <c r="H51" s="1192"/>
      <c r="I51" s="1194"/>
      <c r="J51" s="1194"/>
      <c r="K51" s="1192"/>
      <c r="L51" s="1194"/>
      <c r="M51" s="1194"/>
      <c r="N51" s="1194"/>
      <c r="O51" s="1194"/>
      <c r="P51" s="1250"/>
      <c r="Q51" s="1250"/>
      <c r="R51" s="1192"/>
      <c r="S51" s="1253"/>
      <c r="T51" s="1222"/>
      <c r="U51" s="1197"/>
      <c r="V51" s="1142"/>
      <c r="W51" s="1172"/>
      <c r="X51" s="1172"/>
      <c r="Y51" s="1222"/>
      <c r="Z51" s="1172"/>
      <c r="AA51" s="1142"/>
      <c r="AB51" s="1142"/>
      <c r="AC51" s="1142"/>
      <c r="AD51" s="1241"/>
      <c r="AE51" s="1230"/>
      <c r="AF51" s="871" t="s">
        <v>75</v>
      </c>
      <c r="AG51" s="868" t="s">
        <v>58</v>
      </c>
      <c r="AH51" s="868" t="s">
        <v>2801</v>
      </c>
      <c r="AI51" s="1142"/>
      <c r="AJ51" s="1142"/>
      <c r="AK51" s="1236"/>
    </row>
    <row r="52" spans="1:37" ht="22.5">
      <c r="A52" s="1132"/>
      <c r="B52" s="1208"/>
      <c r="C52" s="1194"/>
      <c r="D52" s="1194"/>
      <c r="E52" s="1194"/>
      <c r="F52" s="1212"/>
      <c r="G52" s="1168"/>
      <c r="H52" s="1192"/>
      <c r="I52" s="1194"/>
      <c r="J52" s="1194"/>
      <c r="K52" s="1192"/>
      <c r="L52" s="1194"/>
      <c r="M52" s="1194"/>
      <c r="N52" s="1194"/>
      <c r="O52" s="1194"/>
      <c r="P52" s="1250"/>
      <c r="Q52" s="1250"/>
      <c r="R52" s="1192"/>
      <c r="S52" s="1253"/>
      <c r="T52" s="1222"/>
      <c r="U52" s="1197"/>
      <c r="V52" s="1142"/>
      <c r="W52" s="1172"/>
      <c r="X52" s="1172"/>
      <c r="Y52" s="1222"/>
      <c r="Z52" s="1172"/>
      <c r="AA52" s="1142"/>
      <c r="AB52" s="1142"/>
      <c r="AC52" s="1142"/>
      <c r="AD52" s="1241"/>
      <c r="AE52" s="1229" t="s">
        <v>2807</v>
      </c>
      <c r="AF52" s="869" t="s">
        <v>2748</v>
      </c>
      <c r="AG52" s="870" t="s">
        <v>58</v>
      </c>
      <c r="AH52" s="870">
        <v>50</v>
      </c>
      <c r="AI52" s="1142"/>
      <c r="AJ52" s="1142"/>
      <c r="AK52" s="1236"/>
    </row>
    <row r="53" spans="1:37" ht="24" customHeight="1">
      <c r="A53" s="1132"/>
      <c r="B53" s="1208"/>
      <c r="C53" s="1194"/>
      <c r="D53" s="1194"/>
      <c r="E53" s="1194"/>
      <c r="F53" s="1212"/>
      <c r="G53" s="1168"/>
      <c r="H53" s="1192"/>
      <c r="I53" s="1194"/>
      <c r="J53" s="1194"/>
      <c r="K53" s="1192"/>
      <c r="L53" s="1194"/>
      <c r="M53" s="1194"/>
      <c r="N53" s="1194"/>
      <c r="O53" s="1194"/>
      <c r="P53" s="1250"/>
      <c r="Q53" s="1250"/>
      <c r="R53" s="1192"/>
      <c r="S53" s="1253"/>
      <c r="T53" s="1223"/>
      <c r="U53" s="1143"/>
      <c r="V53" s="1135"/>
      <c r="W53" s="1135"/>
      <c r="X53" s="1135"/>
      <c r="Y53" s="1223"/>
      <c r="Z53" s="1135"/>
      <c r="AA53" s="1135"/>
      <c r="AB53" s="1135"/>
      <c r="AC53" s="1135"/>
      <c r="AD53" s="1226"/>
      <c r="AE53" s="1230"/>
      <c r="AF53" s="867" t="s">
        <v>74</v>
      </c>
      <c r="AG53" s="835" t="s">
        <v>55</v>
      </c>
      <c r="AH53" s="835" t="s">
        <v>2800</v>
      </c>
      <c r="AI53" s="1135"/>
      <c r="AJ53" s="1135"/>
      <c r="AK53" s="1150"/>
    </row>
    <row r="54" spans="1:37" ht="23.25" thickBot="1">
      <c r="A54" s="1132"/>
      <c r="B54" s="1208"/>
      <c r="C54" s="1194"/>
      <c r="D54" s="1194"/>
      <c r="E54" s="1194"/>
      <c r="F54" s="1212"/>
      <c r="G54" s="1168"/>
      <c r="H54" s="1192"/>
      <c r="I54" s="1194"/>
      <c r="J54" s="1194"/>
      <c r="K54" s="1192"/>
      <c r="L54" s="1194"/>
      <c r="M54" s="1194"/>
      <c r="N54" s="1194"/>
      <c r="O54" s="1194"/>
      <c r="P54" s="1250"/>
      <c r="Q54" s="1250"/>
      <c r="R54" s="1192"/>
      <c r="S54" s="1253"/>
      <c r="T54" s="1224"/>
      <c r="U54" s="1198"/>
      <c r="V54" s="1141"/>
      <c r="W54" s="1141"/>
      <c r="X54" s="1141"/>
      <c r="Y54" s="1224"/>
      <c r="Z54" s="1141"/>
      <c r="AA54" s="1141"/>
      <c r="AB54" s="1141"/>
      <c r="AC54" s="1141"/>
      <c r="AD54" s="1227"/>
      <c r="AE54" s="1237"/>
      <c r="AF54" s="871" t="s">
        <v>75</v>
      </c>
      <c r="AG54" s="868" t="s">
        <v>58</v>
      </c>
      <c r="AH54" s="868" t="s">
        <v>2801</v>
      </c>
      <c r="AI54" s="1141"/>
      <c r="AJ54" s="1141"/>
      <c r="AK54" s="1217"/>
    </row>
    <row r="55" spans="1:37" ht="23.25" customHeight="1">
      <c r="A55" s="1132"/>
      <c r="B55" s="1208"/>
      <c r="C55" s="1194"/>
      <c r="D55" s="1194"/>
      <c r="E55" s="1194"/>
      <c r="F55" s="1212"/>
      <c r="G55" s="1168"/>
      <c r="H55" s="1192"/>
      <c r="I55" s="1194"/>
      <c r="J55" s="1194"/>
      <c r="K55" s="1192"/>
      <c r="L55" s="1194"/>
      <c r="M55" s="1194"/>
      <c r="N55" s="1194"/>
      <c r="O55" s="1194"/>
      <c r="P55" s="1250"/>
      <c r="Q55" s="1250"/>
      <c r="R55" s="1192"/>
      <c r="S55" s="1253"/>
      <c r="T55" s="1224"/>
      <c r="U55" s="1198"/>
      <c r="V55" s="1141"/>
      <c r="W55" s="1141"/>
      <c r="X55" s="1141"/>
      <c r="Y55" s="1141"/>
      <c r="Z55" s="1141"/>
      <c r="AA55" s="1141"/>
      <c r="AB55" s="1141"/>
      <c r="AC55" s="1141"/>
      <c r="AD55" s="1227"/>
      <c r="AE55" s="1229" t="s">
        <v>2808</v>
      </c>
      <c r="AF55" s="869" t="s">
        <v>2748</v>
      </c>
      <c r="AG55" s="870" t="s">
        <v>58</v>
      </c>
      <c r="AH55" s="870">
        <v>50</v>
      </c>
      <c r="AI55" s="1141"/>
      <c r="AJ55" s="1141"/>
      <c r="AK55" s="1217"/>
    </row>
    <row r="56" spans="1:37" ht="21.75" customHeight="1">
      <c r="A56" s="1132"/>
      <c r="B56" s="1208"/>
      <c r="C56" s="1194"/>
      <c r="D56" s="1194"/>
      <c r="E56" s="1194"/>
      <c r="F56" s="1212"/>
      <c r="G56" s="1168"/>
      <c r="H56" s="1192"/>
      <c r="I56" s="1194"/>
      <c r="J56" s="1194"/>
      <c r="K56" s="1192"/>
      <c r="L56" s="1194"/>
      <c r="M56" s="1194"/>
      <c r="N56" s="1194"/>
      <c r="O56" s="1194"/>
      <c r="P56" s="1250"/>
      <c r="Q56" s="1250"/>
      <c r="R56" s="1192"/>
      <c r="S56" s="1253"/>
      <c r="T56" s="1224"/>
      <c r="U56" s="1198"/>
      <c r="V56" s="1141"/>
      <c r="W56" s="1141"/>
      <c r="X56" s="1141"/>
      <c r="Y56" s="1141"/>
      <c r="Z56" s="1141"/>
      <c r="AA56" s="1141"/>
      <c r="AB56" s="1141"/>
      <c r="AC56" s="1141"/>
      <c r="AD56" s="1227"/>
      <c r="AE56" s="1230"/>
      <c r="AF56" s="867" t="s">
        <v>74</v>
      </c>
      <c r="AG56" s="835" t="s">
        <v>55</v>
      </c>
      <c r="AH56" s="835" t="s">
        <v>2800</v>
      </c>
      <c r="AI56" s="1141"/>
      <c r="AJ56" s="1141"/>
      <c r="AK56" s="1217"/>
    </row>
    <row r="57" spans="1:37" ht="23.25" thickBot="1">
      <c r="A57" s="1132"/>
      <c r="B57" s="1208"/>
      <c r="C57" s="1194"/>
      <c r="D57" s="1194"/>
      <c r="E57" s="1194"/>
      <c r="F57" s="1212"/>
      <c r="G57" s="1168"/>
      <c r="H57" s="1192"/>
      <c r="I57" s="1194"/>
      <c r="J57" s="1194"/>
      <c r="K57" s="1192"/>
      <c r="L57" s="1194"/>
      <c r="M57" s="1194"/>
      <c r="N57" s="1194"/>
      <c r="O57" s="1194"/>
      <c r="P57" s="1250"/>
      <c r="Q57" s="1250"/>
      <c r="R57" s="1192"/>
      <c r="S57" s="1253"/>
      <c r="T57" s="1232"/>
      <c r="U57" s="1234"/>
      <c r="V57" s="1200"/>
      <c r="W57" s="1200"/>
      <c r="X57" s="1200"/>
      <c r="Y57" s="1200"/>
      <c r="Z57" s="1200"/>
      <c r="AA57" s="1200"/>
      <c r="AB57" s="1200"/>
      <c r="AC57" s="1200"/>
      <c r="AD57" s="1228"/>
      <c r="AE57" s="1237"/>
      <c r="AF57" s="871" t="s">
        <v>75</v>
      </c>
      <c r="AG57" s="868" t="s">
        <v>58</v>
      </c>
      <c r="AH57" s="868" t="s">
        <v>2801</v>
      </c>
      <c r="AI57" s="1200"/>
      <c r="AJ57" s="1200"/>
      <c r="AK57" s="1218"/>
    </row>
    <row r="58" spans="1:37" ht="22.5">
      <c r="A58" s="1132"/>
      <c r="B58" s="1208"/>
      <c r="C58" s="1194"/>
      <c r="D58" s="1194"/>
      <c r="E58" s="1194"/>
      <c r="F58" s="1212"/>
      <c r="G58" s="1168"/>
      <c r="H58" s="1192"/>
      <c r="I58" s="1194"/>
      <c r="J58" s="1194"/>
      <c r="K58" s="1192"/>
      <c r="L58" s="1194"/>
      <c r="M58" s="1194"/>
      <c r="N58" s="1194"/>
      <c r="O58" s="1194"/>
      <c r="P58" s="1250"/>
      <c r="Q58" s="1250"/>
      <c r="R58" s="1192"/>
      <c r="S58" s="1253"/>
      <c r="T58" s="1222" t="s">
        <v>70</v>
      </c>
      <c r="U58" s="1197" t="s">
        <v>2809</v>
      </c>
      <c r="V58" s="1142" t="s">
        <v>83</v>
      </c>
      <c r="W58" s="1172">
        <v>29315</v>
      </c>
      <c r="X58" s="1201">
        <v>29507</v>
      </c>
      <c r="Y58" s="1202">
        <v>38803</v>
      </c>
      <c r="Z58" s="1172">
        <v>47768</v>
      </c>
      <c r="AA58" s="1142"/>
      <c r="AB58" s="1142" t="s">
        <v>2810</v>
      </c>
      <c r="AC58" s="1142" t="s">
        <v>2747</v>
      </c>
      <c r="AD58" s="1241" t="s">
        <v>2752</v>
      </c>
      <c r="AE58" s="1229" t="s">
        <v>2799</v>
      </c>
      <c r="AF58" s="870" t="s">
        <v>2748</v>
      </c>
      <c r="AG58" s="870" t="s">
        <v>58</v>
      </c>
      <c r="AH58" s="870">
        <v>50</v>
      </c>
      <c r="AI58" s="1142"/>
      <c r="AJ58" s="1142"/>
      <c r="AK58" s="1236"/>
    </row>
    <row r="59" spans="1:37">
      <c r="A59" s="1132"/>
      <c r="B59" s="1208"/>
      <c r="C59" s="1194"/>
      <c r="D59" s="1194"/>
      <c r="E59" s="1194"/>
      <c r="F59" s="1212"/>
      <c r="G59" s="1168"/>
      <c r="H59" s="1192"/>
      <c r="I59" s="1194"/>
      <c r="J59" s="1194"/>
      <c r="K59" s="1192"/>
      <c r="L59" s="1194"/>
      <c r="M59" s="1194"/>
      <c r="N59" s="1194"/>
      <c r="O59" s="1194"/>
      <c r="P59" s="1250"/>
      <c r="Q59" s="1250"/>
      <c r="R59" s="1192"/>
      <c r="S59" s="1253"/>
      <c r="T59" s="1222"/>
      <c r="U59" s="1197"/>
      <c r="V59" s="1142"/>
      <c r="W59" s="1172"/>
      <c r="X59" s="1172"/>
      <c r="Y59" s="1202"/>
      <c r="Z59" s="1172"/>
      <c r="AA59" s="1142"/>
      <c r="AB59" s="1142"/>
      <c r="AC59" s="1142"/>
      <c r="AD59" s="1241"/>
      <c r="AE59" s="1230"/>
      <c r="AF59" s="835" t="s">
        <v>74</v>
      </c>
      <c r="AG59" s="835" t="s">
        <v>55</v>
      </c>
      <c r="AH59" s="835" t="s">
        <v>2800</v>
      </c>
      <c r="AI59" s="1142"/>
      <c r="AJ59" s="1142"/>
      <c r="AK59" s="1236"/>
    </row>
    <row r="60" spans="1:37" ht="23.25" thickBot="1">
      <c r="A60" s="1132"/>
      <c r="B60" s="1208"/>
      <c r="C60" s="1194"/>
      <c r="D60" s="1194"/>
      <c r="E60" s="1194"/>
      <c r="F60" s="1212"/>
      <c r="G60" s="1168"/>
      <c r="H60" s="1192"/>
      <c r="I60" s="1194"/>
      <c r="J60" s="1194"/>
      <c r="K60" s="1192"/>
      <c r="L60" s="1194"/>
      <c r="M60" s="1194"/>
      <c r="N60" s="1194"/>
      <c r="O60" s="1194"/>
      <c r="P60" s="1250"/>
      <c r="Q60" s="1250"/>
      <c r="R60" s="1192"/>
      <c r="S60" s="1253"/>
      <c r="T60" s="1222"/>
      <c r="U60" s="1197"/>
      <c r="V60" s="1142"/>
      <c r="W60" s="1172"/>
      <c r="X60" s="1172"/>
      <c r="Y60" s="1202"/>
      <c r="Z60" s="1172"/>
      <c r="AA60" s="1142"/>
      <c r="AB60" s="1142"/>
      <c r="AC60" s="1142"/>
      <c r="AD60" s="1241"/>
      <c r="AE60" s="1230"/>
      <c r="AF60" s="868" t="s">
        <v>75</v>
      </c>
      <c r="AG60" s="868" t="s">
        <v>58</v>
      </c>
      <c r="AH60" s="868" t="s">
        <v>2801</v>
      </c>
      <c r="AI60" s="1142"/>
      <c r="AJ60" s="1142"/>
      <c r="AK60" s="1236"/>
    </row>
    <row r="61" spans="1:37" ht="22.5">
      <c r="A61" s="1132"/>
      <c r="B61" s="1208"/>
      <c r="C61" s="1194"/>
      <c r="D61" s="1194"/>
      <c r="E61" s="1194"/>
      <c r="F61" s="1212"/>
      <c r="G61" s="1168"/>
      <c r="H61" s="1192"/>
      <c r="I61" s="1194"/>
      <c r="J61" s="1194"/>
      <c r="K61" s="1192"/>
      <c r="L61" s="1194"/>
      <c r="M61" s="1194"/>
      <c r="N61" s="1194"/>
      <c r="O61" s="1194"/>
      <c r="P61" s="1250"/>
      <c r="Q61" s="1250"/>
      <c r="R61" s="1192"/>
      <c r="S61" s="1253"/>
      <c r="T61" s="1222"/>
      <c r="U61" s="1197"/>
      <c r="V61" s="1142"/>
      <c r="W61" s="1172"/>
      <c r="X61" s="1172"/>
      <c r="Y61" s="1172"/>
      <c r="Z61" s="1172"/>
      <c r="AA61" s="1142"/>
      <c r="AB61" s="1142"/>
      <c r="AC61" s="1142"/>
      <c r="AD61" s="1241"/>
      <c r="AE61" s="1229" t="s">
        <v>2811</v>
      </c>
      <c r="AF61" s="869" t="s">
        <v>2748</v>
      </c>
      <c r="AG61" s="870" t="s">
        <v>58</v>
      </c>
      <c r="AH61" s="870">
        <v>50</v>
      </c>
      <c r="AI61" s="1142"/>
      <c r="AJ61" s="1142"/>
      <c r="AK61" s="1236"/>
    </row>
    <row r="62" spans="1:37" ht="21" customHeight="1">
      <c r="A62" s="1132"/>
      <c r="B62" s="1208"/>
      <c r="C62" s="1194"/>
      <c r="D62" s="1194"/>
      <c r="E62" s="1194"/>
      <c r="F62" s="1212"/>
      <c r="G62" s="1168"/>
      <c r="H62" s="1192"/>
      <c r="I62" s="1195"/>
      <c r="J62" s="1195"/>
      <c r="K62" s="1196"/>
      <c r="L62" s="1194"/>
      <c r="M62" s="1194"/>
      <c r="N62" s="1194"/>
      <c r="O62" s="1194"/>
      <c r="P62" s="1250"/>
      <c r="Q62" s="1250"/>
      <c r="R62" s="1192"/>
      <c r="S62" s="1253"/>
      <c r="T62" s="1223"/>
      <c r="U62" s="1143"/>
      <c r="V62" s="1135"/>
      <c r="W62" s="1135"/>
      <c r="X62" s="1135"/>
      <c r="Y62" s="1135"/>
      <c r="Z62" s="1135"/>
      <c r="AA62" s="1135"/>
      <c r="AB62" s="1135"/>
      <c r="AC62" s="1135"/>
      <c r="AD62" s="1226"/>
      <c r="AE62" s="1230"/>
      <c r="AF62" s="867" t="s">
        <v>74</v>
      </c>
      <c r="AG62" s="835" t="s">
        <v>55</v>
      </c>
      <c r="AH62" s="835" t="s">
        <v>2800</v>
      </c>
      <c r="AI62" s="1135"/>
      <c r="AJ62" s="1135"/>
      <c r="AK62" s="1150"/>
    </row>
    <row r="63" spans="1:37" ht="23.25" thickBot="1">
      <c r="A63" s="1132"/>
      <c r="B63" s="1208"/>
      <c r="C63" s="1194"/>
      <c r="D63" s="1194"/>
      <c r="E63" s="1194"/>
      <c r="F63" s="1212"/>
      <c r="G63" s="1168"/>
      <c r="H63" s="1192"/>
      <c r="I63" s="1194" t="s">
        <v>2812</v>
      </c>
      <c r="J63" s="1194" t="s">
        <v>58</v>
      </c>
      <c r="K63" s="1192">
        <v>20</v>
      </c>
      <c r="L63" s="1194"/>
      <c r="M63" s="1194"/>
      <c r="N63" s="1194"/>
      <c r="O63" s="1194"/>
      <c r="P63" s="1250"/>
      <c r="Q63" s="1250"/>
      <c r="R63" s="1192"/>
      <c r="S63" s="1253"/>
      <c r="T63" s="1224"/>
      <c r="U63" s="1198"/>
      <c r="V63" s="1141"/>
      <c r="W63" s="1141"/>
      <c r="X63" s="1200"/>
      <c r="Y63" s="1141"/>
      <c r="Z63" s="1141"/>
      <c r="AA63" s="1141"/>
      <c r="AB63" s="1141"/>
      <c r="AC63" s="1141"/>
      <c r="AD63" s="1227"/>
      <c r="AE63" s="1237"/>
      <c r="AF63" s="871" t="s">
        <v>75</v>
      </c>
      <c r="AG63" s="868" t="s">
        <v>58</v>
      </c>
      <c r="AH63" s="868" t="s">
        <v>2801</v>
      </c>
      <c r="AI63" s="1141"/>
      <c r="AJ63" s="1141"/>
      <c r="AK63" s="1217"/>
    </row>
    <row r="64" spans="1:37" ht="23.25" customHeight="1">
      <c r="A64" s="1132"/>
      <c r="B64" s="1208"/>
      <c r="C64" s="1194"/>
      <c r="D64" s="1194"/>
      <c r="E64" s="1194"/>
      <c r="F64" s="1212"/>
      <c r="G64" s="1168"/>
      <c r="H64" s="1192"/>
      <c r="I64" s="1194"/>
      <c r="J64" s="1194"/>
      <c r="K64" s="1192"/>
      <c r="L64" s="1194"/>
      <c r="M64" s="1194"/>
      <c r="N64" s="1194"/>
      <c r="O64" s="1194"/>
      <c r="P64" s="1250"/>
      <c r="Q64" s="1250"/>
      <c r="R64" s="1192"/>
      <c r="S64" s="1253"/>
      <c r="T64" s="1238" t="s">
        <v>70</v>
      </c>
      <c r="U64" s="1239" t="s">
        <v>87</v>
      </c>
      <c r="V64" s="1240" t="s">
        <v>86</v>
      </c>
      <c r="W64" s="1201">
        <v>29315</v>
      </c>
      <c r="X64" s="1201">
        <v>29507</v>
      </c>
      <c r="Y64" s="1246">
        <v>38803</v>
      </c>
      <c r="Z64" s="1201">
        <v>47768</v>
      </c>
      <c r="AA64" s="1240"/>
      <c r="AB64" s="1240">
        <v>185</v>
      </c>
      <c r="AC64" s="1240" t="s">
        <v>2747</v>
      </c>
      <c r="AD64" s="1243" t="s">
        <v>2752</v>
      </c>
      <c r="AE64" s="1229" t="s">
        <v>2799</v>
      </c>
      <c r="AF64" s="869" t="s">
        <v>2748</v>
      </c>
      <c r="AG64" s="870" t="s">
        <v>58</v>
      </c>
      <c r="AH64" s="870">
        <v>50</v>
      </c>
      <c r="AI64" s="1240"/>
      <c r="AJ64" s="1240"/>
      <c r="AK64" s="1242"/>
    </row>
    <row r="65" spans="1:51" ht="23.25" customHeight="1">
      <c r="A65" s="1132"/>
      <c r="B65" s="1208"/>
      <c r="C65" s="1194"/>
      <c r="D65" s="1194"/>
      <c r="E65" s="1194"/>
      <c r="F65" s="1212"/>
      <c r="G65" s="1168"/>
      <c r="H65" s="1192"/>
      <c r="I65" s="1194"/>
      <c r="J65" s="1194"/>
      <c r="K65" s="1192"/>
      <c r="L65" s="1194"/>
      <c r="M65" s="1194"/>
      <c r="N65" s="1194"/>
      <c r="O65" s="1194"/>
      <c r="P65" s="1250"/>
      <c r="Q65" s="1250"/>
      <c r="R65" s="1192"/>
      <c r="S65" s="1253"/>
      <c r="T65" s="1222"/>
      <c r="U65" s="1197"/>
      <c r="V65" s="1142"/>
      <c r="W65" s="1172"/>
      <c r="X65" s="1172"/>
      <c r="Y65" s="1202"/>
      <c r="Z65" s="1172"/>
      <c r="AA65" s="1142"/>
      <c r="AB65" s="1142"/>
      <c r="AC65" s="1142"/>
      <c r="AD65" s="1241"/>
      <c r="AE65" s="1230"/>
      <c r="AF65" s="867" t="s">
        <v>74</v>
      </c>
      <c r="AG65" s="835" t="s">
        <v>55</v>
      </c>
      <c r="AH65" s="835" t="s">
        <v>2800</v>
      </c>
      <c r="AI65" s="1142"/>
      <c r="AJ65" s="1142"/>
      <c r="AK65" s="1236"/>
    </row>
    <row r="66" spans="1:51" ht="23.25" customHeight="1" thickBot="1">
      <c r="A66" s="1132"/>
      <c r="B66" s="1208"/>
      <c r="C66" s="1194"/>
      <c r="D66" s="1194"/>
      <c r="E66" s="1194"/>
      <c r="F66" s="1212"/>
      <c r="G66" s="1168"/>
      <c r="H66" s="1192"/>
      <c r="I66" s="1194"/>
      <c r="J66" s="1194"/>
      <c r="K66" s="1192"/>
      <c r="L66" s="1194"/>
      <c r="M66" s="1194"/>
      <c r="N66" s="1194"/>
      <c r="O66" s="1194"/>
      <c r="P66" s="1250"/>
      <c r="Q66" s="1250"/>
      <c r="R66" s="1192"/>
      <c r="S66" s="1253"/>
      <c r="T66" s="1222"/>
      <c r="U66" s="1197"/>
      <c r="V66" s="1142"/>
      <c r="W66" s="1172"/>
      <c r="X66" s="1172"/>
      <c r="Y66" s="1202"/>
      <c r="Z66" s="1172"/>
      <c r="AA66" s="1142"/>
      <c r="AB66" s="1142"/>
      <c r="AC66" s="1142"/>
      <c r="AD66" s="1241"/>
      <c r="AE66" s="1237"/>
      <c r="AF66" s="871" t="s">
        <v>75</v>
      </c>
      <c r="AG66" s="868" t="s">
        <v>58</v>
      </c>
      <c r="AH66" s="868" t="s">
        <v>2801</v>
      </c>
      <c r="AI66" s="1142"/>
      <c r="AJ66" s="1142"/>
      <c r="AK66" s="1236"/>
    </row>
    <row r="67" spans="1:51" ht="23.25" customHeight="1">
      <c r="A67" s="1132"/>
      <c r="B67" s="1208"/>
      <c r="C67" s="1194"/>
      <c r="D67" s="1194"/>
      <c r="E67" s="1194"/>
      <c r="F67" s="1212"/>
      <c r="G67" s="1168"/>
      <c r="H67" s="1192"/>
      <c r="I67" s="1194"/>
      <c r="J67" s="1194"/>
      <c r="K67" s="1192"/>
      <c r="L67" s="1194"/>
      <c r="M67" s="1194"/>
      <c r="N67" s="1194"/>
      <c r="O67" s="1194"/>
      <c r="P67" s="1250"/>
      <c r="Q67" s="1250"/>
      <c r="R67" s="1192"/>
      <c r="S67" s="1253"/>
      <c r="T67" s="1222"/>
      <c r="U67" s="1197"/>
      <c r="V67" s="1142"/>
      <c r="W67" s="1172"/>
      <c r="X67" s="1172"/>
      <c r="Y67" s="1202"/>
      <c r="Z67" s="1172"/>
      <c r="AA67" s="1142"/>
      <c r="AB67" s="1142"/>
      <c r="AC67" s="1142"/>
      <c r="AD67" s="1241"/>
      <c r="AE67" s="1230" t="s">
        <v>2813</v>
      </c>
      <c r="AF67" s="869" t="s">
        <v>2748</v>
      </c>
      <c r="AG67" s="870" t="s">
        <v>58</v>
      </c>
      <c r="AH67" s="870">
        <v>50</v>
      </c>
      <c r="AI67" s="1142"/>
      <c r="AJ67" s="1142"/>
      <c r="AK67" s="1236"/>
    </row>
    <row r="68" spans="1:51" ht="24.75" customHeight="1">
      <c r="A68" s="1132"/>
      <c r="B68" s="1208"/>
      <c r="C68" s="1194"/>
      <c r="D68" s="1194"/>
      <c r="E68" s="1194"/>
      <c r="F68" s="1212"/>
      <c r="G68" s="1168"/>
      <c r="H68" s="1192"/>
      <c r="I68" s="1194"/>
      <c r="J68" s="1194"/>
      <c r="K68" s="1192"/>
      <c r="L68" s="1194"/>
      <c r="M68" s="1194"/>
      <c r="N68" s="1194"/>
      <c r="O68" s="1194"/>
      <c r="P68" s="1250"/>
      <c r="Q68" s="1250"/>
      <c r="R68" s="1192"/>
      <c r="S68" s="1253"/>
      <c r="T68" s="1223"/>
      <c r="U68" s="1143"/>
      <c r="V68" s="1135"/>
      <c r="W68" s="1135"/>
      <c r="X68" s="1135"/>
      <c r="Y68" s="1223"/>
      <c r="Z68" s="1135"/>
      <c r="AA68" s="1135"/>
      <c r="AB68" s="1135"/>
      <c r="AC68" s="1135"/>
      <c r="AD68" s="1226"/>
      <c r="AE68" s="1230"/>
      <c r="AF68" s="867" t="s">
        <v>74</v>
      </c>
      <c r="AG68" s="835" t="s">
        <v>55</v>
      </c>
      <c r="AH68" s="835" t="s">
        <v>2800</v>
      </c>
      <c r="AI68" s="1135"/>
      <c r="AJ68" s="1135"/>
      <c r="AK68" s="1150"/>
      <c r="AM68" s="1245"/>
      <c r="AN68" s="1245"/>
      <c r="AO68" s="1245"/>
      <c r="AP68" s="873"/>
      <c r="AQ68" s="1245"/>
      <c r="AR68" s="1245"/>
      <c r="AS68" s="1245"/>
      <c r="AT68" s="1245"/>
      <c r="AU68" s="873"/>
      <c r="AV68" s="1245"/>
      <c r="AW68" s="1245"/>
      <c r="AX68" s="1245"/>
      <c r="AY68" s="1245"/>
    </row>
    <row r="69" spans="1:51" ht="25.5" customHeight="1" thickBot="1">
      <c r="A69" s="1132"/>
      <c r="B69" s="1208"/>
      <c r="C69" s="1194"/>
      <c r="D69" s="1194"/>
      <c r="E69" s="1194"/>
      <c r="F69" s="1212"/>
      <c r="G69" s="1168"/>
      <c r="H69" s="1192"/>
      <c r="I69" s="1194"/>
      <c r="J69" s="1194"/>
      <c r="K69" s="1192"/>
      <c r="L69" s="1194"/>
      <c r="M69" s="1194"/>
      <c r="N69" s="1194"/>
      <c r="O69" s="1194"/>
      <c r="P69" s="1250"/>
      <c r="Q69" s="1250"/>
      <c r="R69" s="1192"/>
      <c r="S69" s="1253"/>
      <c r="T69" s="1232"/>
      <c r="U69" s="1234"/>
      <c r="V69" s="1200"/>
      <c r="W69" s="1200"/>
      <c r="X69" s="1200"/>
      <c r="Y69" s="1232"/>
      <c r="Z69" s="1200"/>
      <c r="AA69" s="1200"/>
      <c r="AB69" s="1200"/>
      <c r="AC69" s="1200"/>
      <c r="AD69" s="1228"/>
      <c r="AE69" s="1237"/>
      <c r="AF69" s="871" t="s">
        <v>75</v>
      </c>
      <c r="AG69" s="868" t="s">
        <v>58</v>
      </c>
      <c r="AH69" s="868" t="s">
        <v>2801</v>
      </c>
      <c r="AI69" s="1200"/>
      <c r="AJ69" s="1200"/>
      <c r="AK69" s="1218"/>
      <c r="AM69" s="1245"/>
      <c r="AN69" s="872"/>
      <c r="AO69" s="872"/>
      <c r="AP69" s="872"/>
      <c r="AQ69" s="872"/>
      <c r="AR69" s="872"/>
      <c r="AS69" s="872"/>
      <c r="AT69" s="872"/>
      <c r="AU69" s="872"/>
      <c r="AV69" s="872"/>
      <c r="AW69" s="872"/>
      <c r="AX69" s="872"/>
      <c r="AY69" s="872"/>
    </row>
    <row r="70" spans="1:51" ht="22.5">
      <c r="A70" s="1132"/>
      <c r="B70" s="1208"/>
      <c r="C70" s="1194"/>
      <c r="D70" s="1194"/>
      <c r="E70" s="1194"/>
      <c r="F70" s="1212"/>
      <c r="G70" s="1168"/>
      <c r="H70" s="1192"/>
      <c r="I70" s="1194"/>
      <c r="J70" s="1194"/>
      <c r="K70" s="1192"/>
      <c r="L70" s="1194"/>
      <c r="M70" s="1194"/>
      <c r="N70" s="1194"/>
      <c r="O70" s="1194"/>
      <c r="P70" s="1250"/>
      <c r="Q70" s="1250"/>
      <c r="R70" s="1192"/>
      <c r="S70" s="1253"/>
      <c r="T70" s="1222" t="s">
        <v>70</v>
      </c>
      <c r="U70" s="1197" t="s">
        <v>90</v>
      </c>
      <c r="V70" s="1142" t="s">
        <v>89</v>
      </c>
      <c r="W70" s="1172">
        <v>29366</v>
      </c>
      <c r="X70" s="1172">
        <v>29507</v>
      </c>
      <c r="Y70" s="1202">
        <v>39534</v>
      </c>
      <c r="Z70" s="1172">
        <v>47768</v>
      </c>
      <c r="AA70" s="1142"/>
      <c r="AB70" s="1142" t="s">
        <v>2814</v>
      </c>
      <c r="AC70" s="1142" t="s">
        <v>2815</v>
      </c>
      <c r="AD70" s="1241" t="s">
        <v>2758</v>
      </c>
      <c r="AE70" s="1229" t="s">
        <v>2799</v>
      </c>
      <c r="AF70" s="870" t="s">
        <v>2748</v>
      </c>
      <c r="AG70" s="870" t="s">
        <v>58</v>
      </c>
      <c r="AH70" s="870">
        <v>50</v>
      </c>
      <c r="AI70" s="1142"/>
      <c r="AJ70" s="1142"/>
      <c r="AK70" s="1236"/>
      <c r="AN70" s="874"/>
      <c r="AO70" s="874"/>
      <c r="AQ70" s="875"/>
      <c r="AR70" s="875"/>
      <c r="AS70" s="875"/>
      <c r="AT70" s="875"/>
      <c r="AV70" s="875"/>
      <c r="AW70" s="875"/>
      <c r="AX70" s="875"/>
      <c r="AY70" s="875"/>
    </row>
    <row r="71" spans="1:51">
      <c r="A71" s="1132"/>
      <c r="B71" s="1208"/>
      <c r="C71" s="1194"/>
      <c r="D71" s="1194"/>
      <c r="E71" s="1194"/>
      <c r="F71" s="1212"/>
      <c r="G71" s="1168"/>
      <c r="H71" s="1192"/>
      <c r="I71" s="1194"/>
      <c r="J71" s="1194"/>
      <c r="K71" s="1192"/>
      <c r="L71" s="1194"/>
      <c r="M71" s="1194"/>
      <c r="N71" s="1194"/>
      <c r="O71" s="1194"/>
      <c r="P71" s="1250"/>
      <c r="Q71" s="1250"/>
      <c r="R71" s="1192"/>
      <c r="S71" s="1253"/>
      <c r="T71" s="1223"/>
      <c r="U71" s="1143"/>
      <c r="V71" s="1135"/>
      <c r="W71" s="1135"/>
      <c r="X71" s="1135"/>
      <c r="Y71" s="1223"/>
      <c r="Z71" s="1135"/>
      <c r="AA71" s="1135"/>
      <c r="AB71" s="1135"/>
      <c r="AC71" s="1135"/>
      <c r="AD71" s="1226"/>
      <c r="AE71" s="1230"/>
      <c r="AF71" s="835" t="s">
        <v>74</v>
      </c>
      <c r="AG71" s="835" t="s">
        <v>55</v>
      </c>
      <c r="AH71" s="835" t="s">
        <v>2800</v>
      </c>
      <c r="AI71" s="1135"/>
      <c r="AJ71" s="1135"/>
      <c r="AK71" s="1150"/>
      <c r="AN71" s="874"/>
      <c r="AO71" s="874"/>
      <c r="AQ71" s="875"/>
      <c r="AR71" s="875"/>
      <c r="AS71" s="875"/>
      <c r="AT71" s="875"/>
      <c r="AV71" s="875"/>
      <c r="AW71" s="875"/>
      <c r="AX71" s="875"/>
      <c r="AY71" s="875"/>
    </row>
    <row r="72" spans="1:51" ht="23.25" thickBot="1">
      <c r="A72" s="1132"/>
      <c r="B72" s="1208"/>
      <c r="C72" s="1194"/>
      <c r="D72" s="1194"/>
      <c r="E72" s="1194"/>
      <c r="F72" s="1212"/>
      <c r="G72" s="1168"/>
      <c r="H72" s="1192"/>
      <c r="I72" s="1210"/>
      <c r="J72" s="1210"/>
      <c r="K72" s="1244"/>
      <c r="L72" s="1194"/>
      <c r="M72" s="1194"/>
      <c r="N72" s="1194"/>
      <c r="O72" s="1194"/>
      <c r="P72" s="1251"/>
      <c r="Q72" s="1251"/>
      <c r="R72" s="1244"/>
      <c r="S72" s="1253"/>
      <c r="T72" s="1224"/>
      <c r="U72" s="1198"/>
      <c r="V72" s="1141"/>
      <c r="W72" s="1141"/>
      <c r="X72" s="1135"/>
      <c r="Y72" s="1224"/>
      <c r="Z72" s="1141"/>
      <c r="AA72" s="1141"/>
      <c r="AB72" s="1141"/>
      <c r="AC72" s="1141"/>
      <c r="AD72" s="1227"/>
      <c r="AE72" s="1237"/>
      <c r="AF72" s="868" t="s">
        <v>75</v>
      </c>
      <c r="AG72" s="868" t="s">
        <v>58</v>
      </c>
      <c r="AH72" s="868" t="s">
        <v>2801</v>
      </c>
      <c r="AI72" s="1141"/>
      <c r="AJ72" s="1141"/>
      <c r="AK72" s="1217"/>
      <c r="AN72" s="874"/>
      <c r="AO72" s="874"/>
      <c r="AQ72" s="875"/>
      <c r="AR72" s="875"/>
      <c r="AS72" s="875"/>
      <c r="AT72" s="875"/>
      <c r="AV72" s="875"/>
      <c r="AW72" s="875"/>
      <c r="AX72" s="875"/>
      <c r="AY72" s="875"/>
    </row>
    <row r="73" spans="1:51" ht="15.75" customHeight="1">
      <c r="A73" s="1132"/>
      <c r="B73" s="1208"/>
      <c r="C73" s="1194"/>
      <c r="D73" s="1194"/>
      <c r="E73" s="1194"/>
      <c r="F73" s="1212"/>
      <c r="G73" s="1168"/>
      <c r="H73" s="1247">
        <v>1475</v>
      </c>
      <c r="I73" s="1248" t="s">
        <v>2812</v>
      </c>
      <c r="J73" s="1248" t="s">
        <v>55</v>
      </c>
      <c r="K73" s="1247">
        <v>80</v>
      </c>
      <c r="L73" s="1248" t="s">
        <v>4352</v>
      </c>
      <c r="M73" s="1248" t="s">
        <v>2816</v>
      </c>
      <c r="N73" s="1240"/>
      <c r="O73" s="1248" t="s">
        <v>2744</v>
      </c>
      <c r="P73" s="1240"/>
      <c r="Q73" s="1240"/>
      <c r="R73" s="1255" t="s">
        <v>354</v>
      </c>
      <c r="S73" s="1253"/>
      <c r="T73" s="1238" t="s">
        <v>70</v>
      </c>
      <c r="U73" s="1239" t="s">
        <v>94</v>
      </c>
      <c r="V73" s="1240" t="s">
        <v>93</v>
      </c>
      <c r="W73" s="1201">
        <v>29643</v>
      </c>
      <c r="X73" s="1201">
        <v>29690</v>
      </c>
      <c r="Y73" s="1238" t="s">
        <v>31</v>
      </c>
      <c r="Z73" s="1201">
        <v>47951</v>
      </c>
      <c r="AA73" s="1240"/>
      <c r="AB73" s="1240">
        <v>98</v>
      </c>
      <c r="AC73" s="1240" t="s">
        <v>2747</v>
      </c>
      <c r="AD73" s="1243" t="s">
        <v>2752</v>
      </c>
      <c r="AE73" s="1229" t="s">
        <v>802</v>
      </c>
      <c r="AF73" s="870" t="s">
        <v>2748</v>
      </c>
      <c r="AG73" s="870" t="s">
        <v>58</v>
      </c>
      <c r="AH73" s="870">
        <v>50</v>
      </c>
      <c r="AI73" s="1240"/>
      <c r="AJ73" s="1240"/>
      <c r="AK73" s="1242"/>
      <c r="AN73" s="874"/>
      <c r="AO73" s="874"/>
      <c r="AQ73" s="875"/>
      <c r="AR73" s="875"/>
      <c r="AS73" s="875"/>
      <c r="AT73" s="875"/>
      <c r="AV73" s="875"/>
      <c r="AW73" s="875"/>
      <c r="AX73" s="875"/>
      <c r="AY73" s="875"/>
    </row>
    <row r="74" spans="1:51">
      <c r="A74" s="1132"/>
      <c r="B74" s="1208"/>
      <c r="C74" s="1194"/>
      <c r="D74" s="1194"/>
      <c r="E74" s="1194"/>
      <c r="F74" s="1212"/>
      <c r="G74" s="1168"/>
      <c r="H74" s="1192"/>
      <c r="I74" s="1194"/>
      <c r="J74" s="1194"/>
      <c r="K74" s="1192"/>
      <c r="L74" s="1194"/>
      <c r="M74" s="1194"/>
      <c r="N74" s="1135"/>
      <c r="O74" s="1194"/>
      <c r="P74" s="1135"/>
      <c r="Q74" s="1135"/>
      <c r="R74" s="1159"/>
      <c r="S74" s="1253"/>
      <c r="T74" s="1223"/>
      <c r="U74" s="1143"/>
      <c r="V74" s="1135"/>
      <c r="W74" s="1144"/>
      <c r="X74" s="1135"/>
      <c r="Y74" s="1223"/>
      <c r="Z74" s="1144"/>
      <c r="AA74" s="1135"/>
      <c r="AB74" s="1135"/>
      <c r="AC74" s="1135"/>
      <c r="AD74" s="1226"/>
      <c r="AE74" s="1230"/>
      <c r="AF74" s="835" t="s">
        <v>75</v>
      </c>
      <c r="AG74" s="835" t="s">
        <v>55</v>
      </c>
      <c r="AH74" s="835">
        <v>40</v>
      </c>
      <c r="AI74" s="1135"/>
      <c r="AJ74" s="1135"/>
      <c r="AK74" s="1150"/>
      <c r="AN74" s="874"/>
      <c r="AO74" s="874"/>
      <c r="AQ74" s="875"/>
      <c r="AR74" s="875"/>
      <c r="AS74" s="875"/>
      <c r="AT74" s="875"/>
      <c r="AV74" s="875"/>
      <c r="AW74" s="875"/>
      <c r="AX74" s="875"/>
      <c r="AY74" s="875"/>
    </row>
    <row r="75" spans="1:51" ht="23.25" thickBot="1">
      <c r="A75" s="1132"/>
      <c r="B75" s="1208"/>
      <c r="C75" s="1194"/>
      <c r="D75" s="1194"/>
      <c r="E75" s="1194"/>
      <c r="F75" s="1212"/>
      <c r="G75" s="1168"/>
      <c r="H75" s="1192"/>
      <c r="I75" s="1194"/>
      <c r="J75" s="1194"/>
      <c r="K75" s="1192"/>
      <c r="L75" s="1194"/>
      <c r="M75" s="1194"/>
      <c r="N75" s="1135"/>
      <c r="O75" s="1194"/>
      <c r="P75" s="1135"/>
      <c r="Q75" s="1135"/>
      <c r="R75" s="1159"/>
      <c r="S75" s="1253"/>
      <c r="T75" s="1223"/>
      <c r="U75" s="1143"/>
      <c r="V75" s="1135"/>
      <c r="W75" s="1135"/>
      <c r="X75" s="1135"/>
      <c r="Y75" s="1223"/>
      <c r="Z75" s="1135"/>
      <c r="AA75" s="1135"/>
      <c r="AB75" s="1135"/>
      <c r="AC75" s="1135"/>
      <c r="AD75" s="1226"/>
      <c r="AE75" s="1237"/>
      <c r="AF75" s="868" t="s">
        <v>74</v>
      </c>
      <c r="AG75" s="868" t="s">
        <v>58</v>
      </c>
      <c r="AH75" s="868">
        <v>10</v>
      </c>
      <c r="AI75" s="1135"/>
      <c r="AJ75" s="1135"/>
      <c r="AK75" s="1150"/>
      <c r="AN75" s="874"/>
      <c r="AO75" s="874"/>
      <c r="AQ75" s="875"/>
      <c r="AR75" s="875"/>
      <c r="AS75" s="875"/>
      <c r="AT75" s="875"/>
      <c r="AV75" s="875"/>
      <c r="AW75" s="875"/>
      <c r="AX75" s="875"/>
      <c r="AY75" s="875"/>
    </row>
    <row r="76" spans="1:51" ht="22.5">
      <c r="A76" s="1132"/>
      <c r="B76" s="1208"/>
      <c r="C76" s="1194"/>
      <c r="D76" s="1194"/>
      <c r="E76" s="1194"/>
      <c r="F76" s="1212"/>
      <c r="G76" s="1168"/>
      <c r="H76" s="1192"/>
      <c r="I76" s="1194"/>
      <c r="J76" s="1194"/>
      <c r="K76" s="1192"/>
      <c r="L76" s="1194"/>
      <c r="M76" s="1194"/>
      <c r="N76" s="1135"/>
      <c r="O76" s="1194"/>
      <c r="P76" s="1135"/>
      <c r="Q76" s="1135"/>
      <c r="R76" s="1159"/>
      <c r="S76" s="1253"/>
      <c r="T76" s="1223"/>
      <c r="U76" s="1143"/>
      <c r="V76" s="1135"/>
      <c r="W76" s="1135"/>
      <c r="X76" s="1135"/>
      <c r="Y76" s="1223"/>
      <c r="Z76" s="1135"/>
      <c r="AA76" s="1135"/>
      <c r="AB76" s="1135"/>
      <c r="AC76" s="1135"/>
      <c r="AD76" s="1226"/>
      <c r="AE76" s="1229" t="s">
        <v>2817</v>
      </c>
      <c r="AF76" s="870" t="s">
        <v>2748</v>
      </c>
      <c r="AG76" s="870" t="s">
        <v>58</v>
      </c>
      <c r="AH76" s="870">
        <v>50</v>
      </c>
      <c r="AI76" s="1135"/>
      <c r="AJ76" s="1135"/>
      <c r="AK76" s="1150"/>
      <c r="AN76" s="874"/>
      <c r="AO76" s="874"/>
      <c r="AQ76" s="875"/>
      <c r="AR76" s="875"/>
      <c r="AS76" s="875"/>
      <c r="AT76" s="875"/>
      <c r="AV76" s="875"/>
      <c r="AW76" s="875"/>
      <c r="AX76" s="875"/>
      <c r="AY76" s="875"/>
    </row>
    <row r="77" spans="1:51" ht="30" customHeight="1">
      <c r="A77" s="1132"/>
      <c r="B77" s="1208"/>
      <c r="C77" s="1194"/>
      <c r="D77" s="1194"/>
      <c r="E77" s="1194"/>
      <c r="F77" s="1212"/>
      <c r="G77" s="1168"/>
      <c r="H77" s="1192"/>
      <c r="I77" s="1194"/>
      <c r="J77" s="1194"/>
      <c r="K77" s="1192"/>
      <c r="L77" s="1194"/>
      <c r="M77" s="1194"/>
      <c r="N77" s="1135"/>
      <c r="O77" s="1194"/>
      <c r="P77" s="1135"/>
      <c r="Q77" s="1135"/>
      <c r="R77" s="1159"/>
      <c r="S77" s="1253"/>
      <c r="T77" s="1223"/>
      <c r="U77" s="1143"/>
      <c r="V77" s="1135"/>
      <c r="W77" s="1135"/>
      <c r="X77" s="1135"/>
      <c r="Y77" s="1223"/>
      <c r="Z77" s="1135"/>
      <c r="AA77" s="1135"/>
      <c r="AB77" s="1135"/>
      <c r="AC77" s="1135"/>
      <c r="AD77" s="1226"/>
      <c r="AE77" s="1230"/>
      <c r="AF77" s="835" t="s">
        <v>75</v>
      </c>
      <c r="AG77" s="835" t="s">
        <v>55</v>
      </c>
      <c r="AH77" s="835">
        <v>34.5</v>
      </c>
      <c r="AI77" s="1135"/>
      <c r="AJ77" s="1135"/>
      <c r="AK77" s="1150"/>
      <c r="AN77" s="874"/>
      <c r="AO77" s="874"/>
      <c r="AQ77" s="875"/>
      <c r="AR77" s="875"/>
      <c r="AS77" s="875"/>
      <c r="AT77" s="875"/>
      <c r="AV77" s="875"/>
      <c r="AW77" s="875"/>
      <c r="AX77" s="875"/>
      <c r="AY77" s="875"/>
    </row>
    <row r="78" spans="1:51" ht="23.25" thickBot="1">
      <c r="A78" s="1132"/>
      <c r="B78" s="1208"/>
      <c r="C78" s="1194"/>
      <c r="D78" s="1194"/>
      <c r="E78" s="1194"/>
      <c r="F78" s="1212"/>
      <c r="G78" s="1168"/>
      <c r="H78" s="1192"/>
      <c r="I78" s="1194"/>
      <c r="J78" s="1194"/>
      <c r="K78" s="1192"/>
      <c r="L78" s="1194"/>
      <c r="M78" s="1194"/>
      <c r="N78" s="1135"/>
      <c r="O78" s="1194"/>
      <c r="P78" s="1135"/>
      <c r="Q78" s="1135"/>
      <c r="R78" s="1159"/>
      <c r="S78" s="1253"/>
      <c r="T78" s="1232"/>
      <c r="U78" s="1234"/>
      <c r="V78" s="1200"/>
      <c r="W78" s="1200"/>
      <c r="X78" s="1200"/>
      <c r="Y78" s="1232"/>
      <c r="Z78" s="1200"/>
      <c r="AA78" s="1200"/>
      <c r="AB78" s="1200"/>
      <c r="AC78" s="1200"/>
      <c r="AD78" s="1228"/>
      <c r="AE78" s="1237"/>
      <c r="AF78" s="868" t="s">
        <v>74</v>
      </c>
      <c r="AG78" s="868" t="s">
        <v>58</v>
      </c>
      <c r="AH78" s="868">
        <v>15.5</v>
      </c>
      <c r="AI78" s="1200"/>
      <c r="AJ78" s="1200"/>
      <c r="AK78" s="1218"/>
      <c r="AN78" s="874"/>
      <c r="AO78" s="874"/>
      <c r="AQ78" s="875"/>
      <c r="AR78" s="875"/>
      <c r="AS78" s="875"/>
      <c r="AT78" s="875"/>
      <c r="AV78" s="875"/>
      <c r="AW78" s="875"/>
      <c r="AX78" s="875"/>
      <c r="AY78" s="875"/>
    </row>
    <row r="79" spans="1:51" ht="14.25" customHeight="1">
      <c r="A79" s="1132"/>
      <c r="B79" s="1208"/>
      <c r="C79" s="1194"/>
      <c r="D79" s="1194"/>
      <c r="E79" s="1194"/>
      <c r="F79" s="1212"/>
      <c r="G79" s="1168"/>
      <c r="H79" s="1192"/>
      <c r="I79" s="1194"/>
      <c r="J79" s="1194"/>
      <c r="K79" s="1192"/>
      <c r="L79" s="1194"/>
      <c r="M79" s="1194"/>
      <c r="N79" s="1135"/>
      <c r="O79" s="1194"/>
      <c r="P79" s="1135"/>
      <c r="Q79" s="1135"/>
      <c r="R79" s="1159"/>
      <c r="S79" s="1253"/>
      <c r="T79" s="1238" t="s">
        <v>70</v>
      </c>
      <c r="U79" s="1197" t="s">
        <v>2818</v>
      </c>
      <c r="V79" s="1142" t="s">
        <v>101</v>
      </c>
      <c r="W79" s="1172">
        <v>31695</v>
      </c>
      <c r="X79" s="1172">
        <v>32176</v>
      </c>
      <c r="Y79" s="1238" t="s">
        <v>31</v>
      </c>
      <c r="Z79" s="1172">
        <v>44959</v>
      </c>
      <c r="AA79" s="1142"/>
      <c r="AB79" s="1142" t="s">
        <v>2819</v>
      </c>
      <c r="AC79" s="1142" t="s">
        <v>2747</v>
      </c>
      <c r="AD79" s="1241" t="s">
        <v>2752</v>
      </c>
      <c r="AE79" s="1229" t="s">
        <v>2820</v>
      </c>
      <c r="AF79" s="870" t="s">
        <v>2748</v>
      </c>
      <c r="AG79" s="870" t="s">
        <v>58</v>
      </c>
      <c r="AH79" s="870">
        <v>50</v>
      </c>
      <c r="AI79" s="1240"/>
      <c r="AJ79" s="1240"/>
      <c r="AK79" s="1242"/>
      <c r="AN79" s="874"/>
      <c r="AO79" s="874"/>
      <c r="AQ79" s="875"/>
      <c r="AR79" s="875"/>
      <c r="AS79" s="875"/>
      <c r="AT79" s="875"/>
      <c r="AV79" s="875"/>
      <c r="AW79" s="875"/>
      <c r="AX79" s="875"/>
      <c r="AY79" s="875"/>
    </row>
    <row r="80" spans="1:51" ht="17.25" customHeight="1" thickBot="1">
      <c r="A80" s="1132"/>
      <c r="B80" s="1208"/>
      <c r="C80" s="1194"/>
      <c r="D80" s="1194"/>
      <c r="E80" s="1194"/>
      <c r="F80" s="1212"/>
      <c r="G80" s="1168"/>
      <c r="H80" s="1192"/>
      <c r="I80" s="1194"/>
      <c r="J80" s="1194"/>
      <c r="K80" s="1192"/>
      <c r="L80" s="1194"/>
      <c r="M80" s="1194"/>
      <c r="N80" s="1135"/>
      <c r="O80" s="1194"/>
      <c r="P80" s="1135"/>
      <c r="Q80" s="1135"/>
      <c r="R80" s="1159"/>
      <c r="S80" s="1253"/>
      <c r="T80" s="1222"/>
      <c r="U80" s="1197"/>
      <c r="V80" s="1142"/>
      <c r="W80" s="1172"/>
      <c r="X80" s="1142"/>
      <c r="Y80" s="1222"/>
      <c r="Z80" s="1142"/>
      <c r="AA80" s="1142"/>
      <c r="AB80" s="1142"/>
      <c r="AC80" s="1142"/>
      <c r="AD80" s="1241"/>
      <c r="AE80" s="1230"/>
      <c r="AF80" s="868" t="s">
        <v>75</v>
      </c>
      <c r="AG80" s="835" t="s">
        <v>55</v>
      </c>
      <c r="AH80" s="847">
        <v>32.25</v>
      </c>
      <c r="AI80" s="1142"/>
      <c r="AJ80" s="1142"/>
      <c r="AK80" s="1236"/>
      <c r="AN80" s="874"/>
      <c r="AO80" s="874"/>
      <c r="AQ80" s="875"/>
      <c r="AR80" s="875"/>
      <c r="AS80" s="875"/>
      <c r="AT80" s="875"/>
      <c r="AV80" s="875"/>
      <c r="AW80" s="875"/>
      <c r="AX80" s="875"/>
      <c r="AY80" s="875"/>
    </row>
    <row r="81" spans="1:51" ht="26.25" customHeight="1" thickBot="1">
      <c r="A81" s="1132"/>
      <c r="B81" s="1208"/>
      <c r="C81" s="1194"/>
      <c r="D81" s="1194"/>
      <c r="E81" s="1194"/>
      <c r="F81" s="1212"/>
      <c r="G81" s="1168"/>
      <c r="H81" s="1192"/>
      <c r="I81" s="1195"/>
      <c r="J81" s="1195"/>
      <c r="K81" s="1196"/>
      <c r="L81" s="1194"/>
      <c r="M81" s="1194"/>
      <c r="N81" s="1135"/>
      <c r="O81" s="1194"/>
      <c r="P81" s="1135"/>
      <c r="Q81" s="1135"/>
      <c r="R81" s="1159"/>
      <c r="S81" s="1253"/>
      <c r="T81" s="1222"/>
      <c r="U81" s="1197"/>
      <c r="V81" s="1142"/>
      <c r="W81" s="1172"/>
      <c r="X81" s="1142"/>
      <c r="Y81" s="1222"/>
      <c r="Z81" s="1142"/>
      <c r="AA81" s="1142"/>
      <c r="AB81" s="1142"/>
      <c r="AC81" s="1142"/>
      <c r="AD81" s="1241"/>
      <c r="AE81" s="1237"/>
      <c r="AF81" s="868" t="s">
        <v>74</v>
      </c>
      <c r="AG81" s="868" t="s">
        <v>58</v>
      </c>
      <c r="AH81" s="877">
        <v>17.75</v>
      </c>
      <c r="AI81" s="1142"/>
      <c r="AJ81" s="1142"/>
      <c r="AK81" s="1236"/>
      <c r="AN81" s="874"/>
      <c r="AO81" s="874"/>
      <c r="AQ81" s="875"/>
      <c r="AR81" s="875"/>
      <c r="AS81" s="875"/>
      <c r="AT81" s="875"/>
      <c r="AV81" s="875"/>
      <c r="AW81" s="875"/>
      <c r="AX81" s="875"/>
      <c r="AY81" s="875"/>
    </row>
    <row r="82" spans="1:51" ht="17.25" customHeight="1">
      <c r="A82" s="1132"/>
      <c r="B82" s="1208"/>
      <c r="C82" s="1194"/>
      <c r="D82" s="1194"/>
      <c r="E82" s="1194"/>
      <c r="F82" s="1212"/>
      <c r="G82" s="1168"/>
      <c r="H82" s="1192"/>
      <c r="I82" s="1194" t="s">
        <v>2795</v>
      </c>
      <c r="J82" s="1194" t="s">
        <v>58</v>
      </c>
      <c r="K82" s="1192">
        <v>20</v>
      </c>
      <c r="L82" s="1194"/>
      <c r="M82" s="1194"/>
      <c r="N82" s="1135"/>
      <c r="O82" s="1194"/>
      <c r="P82" s="1135"/>
      <c r="Q82" s="1135"/>
      <c r="R82" s="1159"/>
      <c r="S82" s="1253"/>
      <c r="T82" s="1223"/>
      <c r="U82" s="1143"/>
      <c r="V82" s="1135"/>
      <c r="W82" s="1135"/>
      <c r="X82" s="1135"/>
      <c r="Y82" s="1223"/>
      <c r="Z82" s="1135"/>
      <c r="AA82" s="1135"/>
      <c r="AB82" s="1135"/>
      <c r="AC82" s="1135"/>
      <c r="AD82" s="1226"/>
      <c r="AE82" s="1229" t="s">
        <v>2821</v>
      </c>
      <c r="AF82" s="870" t="s">
        <v>2748</v>
      </c>
      <c r="AG82" s="870" t="s">
        <v>58</v>
      </c>
      <c r="AH82" s="870">
        <v>50</v>
      </c>
      <c r="AI82" s="1135"/>
      <c r="AJ82" s="1135"/>
      <c r="AK82" s="1150"/>
      <c r="AN82" s="874"/>
      <c r="AO82" s="874"/>
      <c r="AQ82" s="875"/>
      <c r="AR82" s="875"/>
      <c r="AS82" s="875"/>
      <c r="AT82" s="875"/>
      <c r="AV82" s="875"/>
      <c r="AW82" s="875"/>
      <c r="AX82" s="875"/>
      <c r="AY82" s="875"/>
    </row>
    <row r="83" spans="1:51" ht="20.25" customHeight="1" thickBot="1">
      <c r="A83" s="1132"/>
      <c r="B83" s="1208"/>
      <c r="C83" s="1194"/>
      <c r="D83" s="1194"/>
      <c r="E83" s="1194"/>
      <c r="F83" s="1212"/>
      <c r="G83" s="1168"/>
      <c r="H83" s="1192"/>
      <c r="I83" s="1194"/>
      <c r="J83" s="1194"/>
      <c r="K83" s="1192"/>
      <c r="L83" s="1194"/>
      <c r="M83" s="1194"/>
      <c r="N83" s="1135"/>
      <c r="O83" s="1194"/>
      <c r="P83" s="1135"/>
      <c r="Q83" s="1135"/>
      <c r="R83" s="1159"/>
      <c r="S83" s="1253"/>
      <c r="T83" s="1224"/>
      <c r="U83" s="1198"/>
      <c r="V83" s="1141"/>
      <c r="W83" s="1141"/>
      <c r="X83" s="1141"/>
      <c r="Y83" s="1224"/>
      <c r="Z83" s="1141"/>
      <c r="AA83" s="1141"/>
      <c r="AB83" s="1141"/>
      <c r="AC83" s="1141"/>
      <c r="AD83" s="1227"/>
      <c r="AE83" s="1230"/>
      <c r="AF83" s="868" t="s">
        <v>75</v>
      </c>
      <c r="AG83" s="835" t="s">
        <v>55</v>
      </c>
      <c r="AH83" s="847">
        <v>32.25</v>
      </c>
      <c r="AI83" s="1141"/>
      <c r="AJ83" s="1141"/>
      <c r="AK83" s="1217"/>
      <c r="AN83" s="875"/>
      <c r="AO83" s="875"/>
      <c r="AQ83" s="875"/>
      <c r="AR83" s="875"/>
      <c r="AS83" s="875"/>
      <c r="AT83" s="875"/>
      <c r="AV83" s="875"/>
      <c r="AW83" s="875"/>
      <c r="AX83" s="875"/>
      <c r="AY83" s="875"/>
    </row>
    <row r="84" spans="1:51" ht="23.25" thickBot="1">
      <c r="A84" s="1132"/>
      <c r="B84" s="1208"/>
      <c r="C84" s="1194"/>
      <c r="D84" s="1194"/>
      <c r="E84" s="1194"/>
      <c r="F84" s="1212"/>
      <c r="G84" s="1168"/>
      <c r="H84" s="1192"/>
      <c r="I84" s="1194"/>
      <c r="J84" s="1194"/>
      <c r="K84" s="1192"/>
      <c r="L84" s="1194"/>
      <c r="M84" s="1194"/>
      <c r="N84" s="1135"/>
      <c r="O84" s="1194"/>
      <c r="P84" s="1135"/>
      <c r="Q84" s="1135"/>
      <c r="R84" s="1159"/>
      <c r="S84" s="1253"/>
      <c r="T84" s="1224"/>
      <c r="U84" s="1198"/>
      <c r="V84" s="1141"/>
      <c r="W84" s="1141"/>
      <c r="X84" s="1141"/>
      <c r="Y84" s="1224"/>
      <c r="Z84" s="1141"/>
      <c r="AA84" s="1141"/>
      <c r="AB84" s="1141"/>
      <c r="AC84" s="1141"/>
      <c r="AD84" s="1227"/>
      <c r="AE84" s="1237"/>
      <c r="AF84" s="868" t="s">
        <v>74</v>
      </c>
      <c r="AG84" s="868" t="s">
        <v>58</v>
      </c>
      <c r="AH84" s="877">
        <v>17.75</v>
      </c>
      <c r="AI84" s="1141"/>
      <c r="AJ84" s="1141"/>
      <c r="AK84" s="1217"/>
    </row>
    <row r="85" spans="1:51" ht="19.5" customHeight="1">
      <c r="A85" s="1132"/>
      <c r="B85" s="1208"/>
      <c r="C85" s="1194"/>
      <c r="D85" s="1194"/>
      <c r="E85" s="1194"/>
      <c r="F85" s="1212"/>
      <c r="G85" s="1168"/>
      <c r="H85" s="1192"/>
      <c r="I85" s="1194"/>
      <c r="J85" s="1194"/>
      <c r="K85" s="1192"/>
      <c r="L85" s="1194"/>
      <c r="M85" s="1194"/>
      <c r="N85" s="1135"/>
      <c r="O85" s="1194"/>
      <c r="P85" s="1135"/>
      <c r="Q85" s="1135"/>
      <c r="R85" s="1159"/>
      <c r="S85" s="1253"/>
      <c r="T85" s="1224"/>
      <c r="U85" s="1198"/>
      <c r="V85" s="1141"/>
      <c r="W85" s="1141"/>
      <c r="X85" s="1141"/>
      <c r="Y85" s="1224"/>
      <c r="Z85" s="1141"/>
      <c r="AA85" s="1141"/>
      <c r="AB85" s="1141"/>
      <c r="AC85" s="1141"/>
      <c r="AD85" s="1227"/>
      <c r="AE85" s="1229" t="s">
        <v>2822</v>
      </c>
      <c r="AF85" s="870" t="s">
        <v>2748</v>
      </c>
      <c r="AG85" s="870" t="s">
        <v>58</v>
      </c>
      <c r="AH85" s="870">
        <v>50</v>
      </c>
      <c r="AI85" s="1141"/>
      <c r="AJ85" s="1141"/>
      <c r="AK85" s="1217"/>
    </row>
    <row r="86" spans="1:51" ht="19.5" customHeight="1" thickBot="1">
      <c r="A86" s="1132"/>
      <c r="B86" s="1208"/>
      <c r="C86" s="1194"/>
      <c r="D86" s="1194"/>
      <c r="E86" s="1194"/>
      <c r="F86" s="1212"/>
      <c r="G86" s="1168"/>
      <c r="H86" s="1192"/>
      <c r="I86" s="1194"/>
      <c r="J86" s="1194"/>
      <c r="K86" s="1192"/>
      <c r="L86" s="1194"/>
      <c r="M86" s="1194"/>
      <c r="N86" s="1135"/>
      <c r="O86" s="1194"/>
      <c r="P86" s="1135"/>
      <c r="Q86" s="1135"/>
      <c r="R86" s="1159"/>
      <c r="S86" s="1253"/>
      <c r="T86" s="1224"/>
      <c r="U86" s="1198"/>
      <c r="V86" s="1141"/>
      <c r="W86" s="1141"/>
      <c r="X86" s="1141"/>
      <c r="Y86" s="1224"/>
      <c r="Z86" s="1141"/>
      <c r="AA86" s="1141"/>
      <c r="AB86" s="1141"/>
      <c r="AC86" s="1141"/>
      <c r="AD86" s="1227"/>
      <c r="AE86" s="1230"/>
      <c r="AF86" s="868" t="s">
        <v>75</v>
      </c>
      <c r="AG86" s="835" t="s">
        <v>55</v>
      </c>
      <c r="AH86" s="847">
        <v>27.6</v>
      </c>
      <c r="AI86" s="1141"/>
      <c r="AJ86" s="1141"/>
      <c r="AK86" s="1217"/>
    </row>
    <row r="87" spans="1:51" ht="23.25" thickBot="1">
      <c r="A87" s="1132"/>
      <c r="B87" s="1208"/>
      <c r="C87" s="1194"/>
      <c r="D87" s="1194"/>
      <c r="E87" s="1194"/>
      <c r="F87" s="1212"/>
      <c r="G87" s="1168"/>
      <c r="H87" s="1244"/>
      <c r="I87" s="1194"/>
      <c r="J87" s="1194"/>
      <c r="K87" s="1244"/>
      <c r="L87" s="1210"/>
      <c r="M87" s="1210"/>
      <c r="N87" s="1200"/>
      <c r="O87" s="1210"/>
      <c r="P87" s="1200"/>
      <c r="Q87" s="1200"/>
      <c r="R87" s="1256"/>
      <c r="S87" s="1253"/>
      <c r="T87" s="1232"/>
      <c r="U87" s="1234"/>
      <c r="V87" s="1200"/>
      <c r="W87" s="1200"/>
      <c r="X87" s="1200"/>
      <c r="Y87" s="1232"/>
      <c r="Z87" s="1200"/>
      <c r="AA87" s="1200"/>
      <c r="AB87" s="1200"/>
      <c r="AC87" s="1200"/>
      <c r="AD87" s="1228"/>
      <c r="AE87" s="1230"/>
      <c r="AF87" s="846" t="s">
        <v>74</v>
      </c>
      <c r="AG87" s="846" t="s">
        <v>58</v>
      </c>
      <c r="AH87" s="864">
        <v>22.4</v>
      </c>
      <c r="AI87" s="1200"/>
      <c r="AJ87" s="1200"/>
      <c r="AK87" s="1218"/>
    </row>
    <row r="88" spans="1:51" ht="18.75" customHeight="1" thickBot="1">
      <c r="A88" s="1132"/>
      <c r="B88" s="1208"/>
      <c r="C88" s="1194"/>
      <c r="D88" s="1194"/>
      <c r="E88" s="1194"/>
      <c r="F88" s="1212"/>
      <c r="G88" s="1168"/>
      <c r="H88" s="1192">
        <v>670.04</v>
      </c>
      <c r="I88" s="1260" t="s">
        <v>2823</v>
      </c>
      <c r="J88" s="1260" t="s">
        <v>55</v>
      </c>
      <c r="K88" s="1247">
        <v>100</v>
      </c>
      <c r="L88" s="1260" t="s">
        <v>4353</v>
      </c>
      <c r="M88" s="1260" t="s">
        <v>2824</v>
      </c>
      <c r="N88" s="1168"/>
      <c r="O88" s="1248" t="s">
        <v>2744</v>
      </c>
      <c r="P88" s="1142"/>
      <c r="Q88" s="1142"/>
      <c r="R88" s="1196" t="s">
        <v>354</v>
      </c>
      <c r="S88" s="1253"/>
      <c r="T88" s="1257" t="s">
        <v>70</v>
      </c>
      <c r="U88" s="1268" t="s">
        <v>2825</v>
      </c>
      <c r="V88" s="1261" t="s">
        <v>104</v>
      </c>
      <c r="W88" s="1270">
        <v>35159</v>
      </c>
      <c r="X88" s="1270">
        <v>35159</v>
      </c>
      <c r="Y88" s="1229" t="s">
        <v>31</v>
      </c>
      <c r="Z88" s="1270">
        <v>44289</v>
      </c>
      <c r="AA88" s="1261"/>
      <c r="AB88" s="1261" t="s">
        <v>2826</v>
      </c>
      <c r="AC88" s="1261" t="s">
        <v>2747</v>
      </c>
      <c r="AD88" s="1265" t="s">
        <v>2752</v>
      </c>
      <c r="AE88" s="1229" t="s">
        <v>2827</v>
      </c>
      <c r="AF88" s="870" t="s">
        <v>2748</v>
      </c>
      <c r="AG88" s="870" t="s">
        <v>58</v>
      </c>
      <c r="AH88" s="870">
        <v>50</v>
      </c>
      <c r="AI88" s="1261"/>
      <c r="AJ88" s="1261"/>
      <c r="AK88" s="1262" t="s">
        <v>2828</v>
      </c>
    </row>
    <row r="89" spans="1:51" ht="21.75" customHeight="1" thickBot="1">
      <c r="A89" s="1132"/>
      <c r="B89" s="1208"/>
      <c r="C89" s="1194"/>
      <c r="D89" s="1194"/>
      <c r="E89" s="1194"/>
      <c r="F89" s="1212"/>
      <c r="G89" s="1168"/>
      <c r="H89" s="1192"/>
      <c r="I89" s="1260"/>
      <c r="J89" s="1260"/>
      <c r="K89" s="1192"/>
      <c r="L89" s="1260"/>
      <c r="M89" s="1260"/>
      <c r="N89" s="1168"/>
      <c r="O89" s="1194"/>
      <c r="P89" s="1135"/>
      <c r="Q89" s="1135"/>
      <c r="R89" s="1159"/>
      <c r="S89" s="1253"/>
      <c r="T89" s="1258"/>
      <c r="U89" s="1269"/>
      <c r="V89" s="1168"/>
      <c r="W89" s="1168"/>
      <c r="X89" s="1168"/>
      <c r="Y89" s="1230"/>
      <c r="Z89" s="1171"/>
      <c r="AA89" s="1168"/>
      <c r="AB89" s="1168"/>
      <c r="AC89" s="1168"/>
      <c r="AD89" s="1266"/>
      <c r="AE89" s="1230"/>
      <c r="AF89" s="846" t="s">
        <v>75</v>
      </c>
      <c r="AG89" s="835" t="s">
        <v>55</v>
      </c>
      <c r="AH89" s="835">
        <v>25</v>
      </c>
      <c r="AI89" s="1168"/>
      <c r="AJ89" s="1168"/>
      <c r="AK89" s="1263"/>
    </row>
    <row r="90" spans="1:51" ht="29.25" customHeight="1" thickBot="1">
      <c r="A90" s="1132"/>
      <c r="B90" s="1208"/>
      <c r="C90" s="1194"/>
      <c r="D90" s="1194"/>
      <c r="E90" s="1194"/>
      <c r="F90" s="1212"/>
      <c r="G90" s="1168"/>
      <c r="H90" s="1192"/>
      <c r="I90" s="1260"/>
      <c r="J90" s="1260"/>
      <c r="K90" s="1192"/>
      <c r="L90" s="1260"/>
      <c r="M90" s="1260"/>
      <c r="N90" s="1168"/>
      <c r="O90" s="1194"/>
      <c r="P90" s="1135"/>
      <c r="Q90" s="1135"/>
      <c r="R90" s="1159"/>
      <c r="S90" s="1253"/>
      <c r="T90" s="1258"/>
      <c r="U90" s="1269"/>
      <c r="V90" s="1168"/>
      <c r="W90" s="1168"/>
      <c r="X90" s="1168"/>
      <c r="Y90" s="1230"/>
      <c r="Z90" s="1171"/>
      <c r="AA90" s="1168"/>
      <c r="AB90" s="1168"/>
      <c r="AC90" s="1168"/>
      <c r="AD90" s="1266"/>
      <c r="AE90" s="1237"/>
      <c r="AF90" s="868" t="s">
        <v>74</v>
      </c>
      <c r="AG90" s="868" t="s">
        <v>58</v>
      </c>
      <c r="AH90" s="868">
        <v>25</v>
      </c>
      <c r="AI90" s="1168"/>
      <c r="AJ90" s="1168"/>
      <c r="AK90" s="1263"/>
    </row>
    <row r="91" spans="1:51" ht="18" customHeight="1" thickBot="1">
      <c r="A91" s="1132"/>
      <c r="B91" s="1208"/>
      <c r="C91" s="1194"/>
      <c r="D91" s="1194"/>
      <c r="E91" s="1194"/>
      <c r="F91" s="1212"/>
      <c r="G91" s="1168"/>
      <c r="H91" s="1192"/>
      <c r="I91" s="1260"/>
      <c r="J91" s="1260"/>
      <c r="K91" s="1192"/>
      <c r="L91" s="1260"/>
      <c r="M91" s="1260"/>
      <c r="N91" s="1168"/>
      <c r="O91" s="1194"/>
      <c r="P91" s="1135"/>
      <c r="Q91" s="1135"/>
      <c r="R91" s="1159"/>
      <c r="S91" s="1253"/>
      <c r="T91" s="1258"/>
      <c r="U91" s="1269"/>
      <c r="V91" s="1168"/>
      <c r="W91" s="1168"/>
      <c r="X91" s="1168"/>
      <c r="Y91" s="1230"/>
      <c r="Z91" s="1171"/>
      <c r="AA91" s="1168"/>
      <c r="AB91" s="1168"/>
      <c r="AC91" s="1168"/>
      <c r="AD91" s="1266"/>
      <c r="AE91" s="1229" t="s">
        <v>2829</v>
      </c>
      <c r="AF91" s="870" t="s">
        <v>2748</v>
      </c>
      <c r="AG91" s="870" t="s">
        <v>58</v>
      </c>
      <c r="AH91" s="870">
        <v>50</v>
      </c>
      <c r="AI91" s="1168"/>
      <c r="AJ91" s="1168"/>
      <c r="AK91" s="1263"/>
    </row>
    <row r="92" spans="1:51" ht="19.5" customHeight="1" thickBot="1">
      <c r="A92" s="1132"/>
      <c r="B92" s="1208"/>
      <c r="C92" s="1194"/>
      <c r="D92" s="1194"/>
      <c r="E92" s="1194"/>
      <c r="F92" s="1212"/>
      <c r="G92" s="1168"/>
      <c r="H92" s="1192"/>
      <c r="I92" s="1260"/>
      <c r="J92" s="1260"/>
      <c r="K92" s="1192"/>
      <c r="L92" s="1260"/>
      <c r="M92" s="1260"/>
      <c r="N92" s="1168"/>
      <c r="O92" s="1194"/>
      <c r="P92" s="1135"/>
      <c r="Q92" s="1135"/>
      <c r="R92" s="1159"/>
      <c r="S92" s="1253"/>
      <c r="T92" s="1258"/>
      <c r="U92" s="1269"/>
      <c r="V92" s="1168"/>
      <c r="W92" s="1168"/>
      <c r="X92" s="1168"/>
      <c r="Y92" s="1230"/>
      <c r="Z92" s="1171"/>
      <c r="AA92" s="1168"/>
      <c r="AB92" s="1168"/>
      <c r="AC92" s="1168"/>
      <c r="AD92" s="1266"/>
      <c r="AE92" s="1230"/>
      <c r="AF92" s="846" t="s">
        <v>75</v>
      </c>
      <c r="AG92" s="835" t="s">
        <v>55</v>
      </c>
      <c r="AH92" s="835">
        <v>24.85</v>
      </c>
      <c r="AI92" s="1168"/>
      <c r="AJ92" s="1168"/>
      <c r="AK92" s="1263"/>
    </row>
    <row r="93" spans="1:51" ht="23.25" thickBot="1">
      <c r="A93" s="1132"/>
      <c r="B93" s="1208"/>
      <c r="C93" s="1194"/>
      <c r="D93" s="1194"/>
      <c r="E93" s="1194"/>
      <c r="F93" s="1212"/>
      <c r="G93" s="1168"/>
      <c r="H93" s="1192"/>
      <c r="I93" s="1260"/>
      <c r="J93" s="1260"/>
      <c r="K93" s="1192"/>
      <c r="L93" s="1260"/>
      <c r="M93" s="1260"/>
      <c r="N93" s="1168"/>
      <c r="O93" s="1194"/>
      <c r="P93" s="1135"/>
      <c r="Q93" s="1135"/>
      <c r="R93" s="1159"/>
      <c r="S93" s="1253"/>
      <c r="T93" s="1259"/>
      <c r="U93" s="1269"/>
      <c r="V93" s="1168"/>
      <c r="W93" s="1168"/>
      <c r="X93" s="1215"/>
      <c r="Y93" s="1237"/>
      <c r="Z93" s="1271"/>
      <c r="AA93" s="1215"/>
      <c r="AB93" s="1215"/>
      <c r="AC93" s="1215"/>
      <c r="AD93" s="1267"/>
      <c r="AE93" s="1230"/>
      <c r="AF93" s="846" t="s">
        <v>74</v>
      </c>
      <c r="AG93" s="846" t="s">
        <v>58</v>
      </c>
      <c r="AH93" s="846">
        <v>25.15</v>
      </c>
      <c r="AI93" s="1215"/>
      <c r="AJ93" s="1215"/>
      <c r="AK93" s="1264"/>
    </row>
    <row r="94" spans="1:51" ht="23.25" thickBot="1">
      <c r="A94" s="1132"/>
      <c r="B94" s="1208"/>
      <c r="C94" s="1194"/>
      <c r="D94" s="1194"/>
      <c r="E94" s="1194"/>
      <c r="F94" s="1212"/>
      <c r="G94" s="1168"/>
      <c r="H94" s="1192"/>
      <c r="I94" s="1260"/>
      <c r="J94" s="1260"/>
      <c r="K94" s="1192"/>
      <c r="L94" s="1260"/>
      <c r="M94" s="1260"/>
      <c r="N94" s="1168"/>
      <c r="O94" s="1194"/>
      <c r="P94" s="1135"/>
      <c r="Q94" s="1135"/>
      <c r="R94" s="1159"/>
      <c r="S94" s="1253"/>
      <c r="T94" s="1238" t="s">
        <v>70</v>
      </c>
      <c r="U94" s="1239" t="s">
        <v>112</v>
      </c>
      <c r="V94" s="1240" t="s">
        <v>111</v>
      </c>
      <c r="W94" s="1201">
        <v>35347</v>
      </c>
      <c r="X94" s="1201">
        <v>35398</v>
      </c>
      <c r="Y94" s="1240" t="s">
        <v>31</v>
      </c>
      <c r="Z94" s="1201">
        <v>44528</v>
      </c>
      <c r="AA94" s="1240"/>
      <c r="AB94" s="1240" t="s">
        <v>2830</v>
      </c>
      <c r="AC94" s="1240" t="s">
        <v>2747</v>
      </c>
      <c r="AD94" s="1243" t="s">
        <v>2831</v>
      </c>
      <c r="AE94" s="1229" t="s">
        <v>2832</v>
      </c>
      <c r="AF94" s="870" t="s">
        <v>73</v>
      </c>
      <c r="AG94" s="870" t="s">
        <v>58</v>
      </c>
      <c r="AH94" s="870">
        <v>50</v>
      </c>
      <c r="AI94" s="1240"/>
      <c r="AJ94" s="1240"/>
      <c r="AK94" s="1272" t="s">
        <v>2828</v>
      </c>
    </row>
    <row r="95" spans="1:51" ht="12" thickBot="1">
      <c r="A95" s="1132"/>
      <c r="B95" s="1208"/>
      <c r="C95" s="1194"/>
      <c r="D95" s="1194"/>
      <c r="E95" s="1194"/>
      <c r="F95" s="1212"/>
      <c r="G95" s="1168"/>
      <c r="H95" s="1192"/>
      <c r="I95" s="1260"/>
      <c r="J95" s="1260"/>
      <c r="K95" s="1192"/>
      <c r="L95" s="1260"/>
      <c r="M95" s="1260"/>
      <c r="N95" s="1168"/>
      <c r="O95" s="1194"/>
      <c r="P95" s="1135"/>
      <c r="Q95" s="1135"/>
      <c r="R95" s="1159"/>
      <c r="S95" s="1253"/>
      <c r="T95" s="1223"/>
      <c r="U95" s="1143"/>
      <c r="V95" s="1135"/>
      <c r="W95" s="1135"/>
      <c r="X95" s="1135"/>
      <c r="Y95" s="1135"/>
      <c r="Z95" s="1135"/>
      <c r="AA95" s="1135"/>
      <c r="AB95" s="1135"/>
      <c r="AC95" s="1135"/>
      <c r="AD95" s="1226"/>
      <c r="AE95" s="1230"/>
      <c r="AF95" s="835" t="s">
        <v>74</v>
      </c>
      <c r="AG95" s="835" t="s">
        <v>55</v>
      </c>
      <c r="AH95" s="835">
        <v>25</v>
      </c>
      <c r="AI95" s="1135"/>
      <c r="AJ95" s="1135"/>
      <c r="AK95" s="1273"/>
    </row>
    <row r="96" spans="1:51" ht="23.25" thickBot="1">
      <c r="A96" s="1132"/>
      <c r="B96" s="1209"/>
      <c r="C96" s="1210"/>
      <c r="D96" s="1210"/>
      <c r="E96" s="1210"/>
      <c r="F96" s="1213"/>
      <c r="G96" s="1215"/>
      <c r="H96" s="1244"/>
      <c r="I96" s="1260"/>
      <c r="J96" s="1260"/>
      <c r="K96" s="1244"/>
      <c r="L96" s="1260"/>
      <c r="M96" s="1260"/>
      <c r="N96" s="1215"/>
      <c r="O96" s="1194"/>
      <c r="P96" s="1200"/>
      <c r="Q96" s="1200"/>
      <c r="R96" s="1256"/>
      <c r="S96" s="1254"/>
      <c r="T96" s="1232"/>
      <c r="U96" s="1234"/>
      <c r="V96" s="1200"/>
      <c r="W96" s="1200"/>
      <c r="X96" s="1200"/>
      <c r="Y96" s="1200"/>
      <c r="Z96" s="1200"/>
      <c r="AA96" s="1200"/>
      <c r="AB96" s="1200"/>
      <c r="AC96" s="1200"/>
      <c r="AD96" s="1228"/>
      <c r="AE96" s="1237"/>
      <c r="AF96" s="868" t="s">
        <v>75</v>
      </c>
      <c r="AG96" s="868" t="s">
        <v>58</v>
      </c>
      <c r="AH96" s="868">
        <v>25</v>
      </c>
      <c r="AI96" s="1200"/>
      <c r="AJ96" s="1200"/>
      <c r="AK96" s="1274"/>
    </row>
    <row r="97" spans="1:37" ht="28.5" customHeight="1" thickBot="1">
      <c r="A97" s="1132"/>
      <c r="B97" s="1261" t="s">
        <v>2833</v>
      </c>
      <c r="C97" s="1275" t="s">
        <v>2834</v>
      </c>
      <c r="D97" s="1248" t="s">
        <v>2770</v>
      </c>
      <c r="E97" s="1277" t="s">
        <v>2835</v>
      </c>
      <c r="F97" s="1279">
        <v>48034</v>
      </c>
      <c r="G97" s="1240"/>
      <c r="H97" s="1255">
        <v>3750</v>
      </c>
      <c r="I97" s="1280" t="s">
        <v>2836</v>
      </c>
      <c r="J97" s="1260" t="s">
        <v>55</v>
      </c>
      <c r="K97" s="1247">
        <v>100</v>
      </c>
      <c r="L97" s="1260" t="s">
        <v>4354</v>
      </c>
      <c r="M97" s="1260" t="s">
        <v>2837</v>
      </c>
      <c r="N97" s="1261"/>
      <c r="O97" s="1248" t="s">
        <v>2744</v>
      </c>
      <c r="P97" s="1261"/>
      <c r="Q97" s="1261"/>
      <c r="R97" s="1247" t="s">
        <v>354</v>
      </c>
      <c r="S97" s="1282"/>
      <c r="T97" s="1238" t="s">
        <v>70</v>
      </c>
      <c r="U97" s="1285" t="s">
        <v>97</v>
      </c>
      <c r="V97" s="1142" t="s">
        <v>96</v>
      </c>
      <c r="W97" s="1201">
        <v>29556</v>
      </c>
      <c r="X97" s="1172">
        <v>29774</v>
      </c>
      <c r="Y97" s="1222" t="s">
        <v>31</v>
      </c>
      <c r="Z97" s="1172">
        <v>48034</v>
      </c>
      <c r="AA97" s="1142"/>
      <c r="AB97" s="1142">
        <v>215</v>
      </c>
      <c r="AC97" s="1142" t="s">
        <v>2747</v>
      </c>
      <c r="AD97" s="1241" t="s">
        <v>2752</v>
      </c>
      <c r="AE97" s="1261" t="s">
        <v>2838</v>
      </c>
      <c r="AF97" s="847" t="s">
        <v>2748</v>
      </c>
      <c r="AG97" s="847" t="s">
        <v>58</v>
      </c>
      <c r="AH97" s="847">
        <v>50</v>
      </c>
      <c r="AI97" s="1222"/>
      <c r="AJ97" s="1142"/>
      <c r="AK97" s="1128"/>
    </row>
    <row r="98" spans="1:37" ht="39" customHeight="1" thickBot="1">
      <c r="A98" s="1132"/>
      <c r="B98" s="1168"/>
      <c r="C98" s="1276"/>
      <c r="D98" s="1194"/>
      <c r="E98" s="1278"/>
      <c r="F98" s="1159"/>
      <c r="G98" s="1135"/>
      <c r="H98" s="1159"/>
      <c r="I98" s="1281"/>
      <c r="J98" s="1260"/>
      <c r="K98" s="1192"/>
      <c r="L98" s="1260"/>
      <c r="M98" s="1260"/>
      <c r="N98" s="1168"/>
      <c r="O98" s="1194"/>
      <c r="P98" s="1168"/>
      <c r="Q98" s="1168"/>
      <c r="R98" s="1192"/>
      <c r="S98" s="1283"/>
      <c r="T98" s="1223"/>
      <c r="U98" s="1286"/>
      <c r="V98" s="1135"/>
      <c r="W98" s="1135"/>
      <c r="X98" s="1135"/>
      <c r="Y98" s="1223"/>
      <c r="Z98" s="1135"/>
      <c r="AA98" s="1135"/>
      <c r="AB98" s="1135"/>
      <c r="AC98" s="1135"/>
      <c r="AD98" s="1226"/>
      <c r="AE98" s="1168"/>
      <c r="AF98" s="835" t="s">
        <v>2742</v>
      </c>
      <c r="AG98" s="835" t="s">
        <v>55</v>
      </c>
      <c r="AH98" s="835">
        <v>40</v>
      </c>
      <c r="AI98" s="1223"/>
      <c r="AJ98" s="1135"/>
      <c r="AK98" s="1273"/>
    </row>
    <row r="99" spans="1:37" ht="23.25" thickBot="1">
      <c r="A99" s="1132"/>
      <c r="B99" s="1168"/>
      <c r="C99" s="1276"/>
      <c r="D99" s="1194"/>
      <c r="E99" s="1278"/>
      <c r="F99" s="1159"/>
      <c r="G99" s="1135"/>
      <c r="H99" s="1159"/>
      <c r="I99" s="1281"/>
      <c r="J99" s="1260"/>
      <c r="K99" s="1192"/>
      <c r="L99" s="1260"/>
      <c r="M99" s="1260"/>
      <c r="N99" s="1168"/>
      <c r="O99" s="1194"/>
      <c r="P99" s="1168"/>
      <c r="Q99" s="1168"/>
      <c r="R99" s="1192"/>
      <c r="S99" s="1283"/>
      <c r="T99" s="1232"/>
      <c r="U99" s="1287"/>
      <c r="V99" s="1200"/>
      <c r="W99" s="1200"/>
      <c r="X99" s="1200"/>
      <c r="Y99" s="1224"/>
      <c r="Z99" s="1200"/>
      <c r="AA99" s="1200"/>
      <c r="AB99" s="1200"/>
      <c r="AC99" s="1200"/>
      <c r="AD99" s="1228"/>
      <c r="AE99" s="1215"/>
      <c r="AF99" s="868" t="s">
        <v>100</v>
      </c>
      <c r="AG99" s="868" t="s">
        <v>58</v>
      </c>
      <c r="AH99" s="868">
        <v>10</v>
      </c>
      <c r="AI99" s="1224"/>
      <c r="AJ99" s="1141"/>
      <c r="AK99" s="1127"/>
    </row>
    <row r="100" spans="1:37" ht="23.25" thickBot="1">
      <c r="A100" s="1132"/>
      <c r="B100" s="1168"/>
      <c r="C100" s="1276"/>
      <c r="D100" s="1194"/>
      <c r="E100" s="1278"/>
      <c r="F100" s="1159"/>
      <c r="G100" s="1135"/>
      <c r="H100" s="1159"/>
      <c r="I100" s="1281"/>
      <c r="J100" s="1260"/>
      <c r="K100" s="1192"/>
      <c r="L100" s="1260"/>
      <c r="M100" s="1260"/>
      <c r="N100" s="1168"/>
      <c r="O100" s="1194"/>
      <c r="P100" s="1168"/>
      <c r="Q100" s="1168"/>
      <c r="R100" s="1192"/>
      <c r="S100" s="1283"/>
      <c r="T100" s="1238" t="s">
        <v>70</v>
      </c>
      <c r="U100" s="1239" t="s">
        <v>109</v>
      </c>
      <c r="V100" s="1240" t="s">
        <v>437</v>
      </c>
      <c r="W100" s="1201">
        <v>35195</v>
      </c>
      <c r="X100" s="1201">
        <v>35215</v>
      </c>
      <c r="Y100" s="1240" t="s">
        <v>31</v>
      </c>
      <c r="Z100" s="1201">
        <v>44345</v>
      </c>
      <c r="AA100" s="1240"/>
      <c r="AB100" s="1240">
        <v>539</v>
      </c>
      <c r="AC100" s="1240" t="s">
        <v>2747</v>
      </c>
      <c r="AD100" s="1240" t="s">
        <v>2752</v>
      </c>
      <c r="AE100" s="1168" t="s">
        <v>2839</v>
      </c>
      <c r="AF100" s="847" t="s">
        <v>2748</v>
      </c>
      <c r="AG100" s="847" t="s">
        <v>58</v>
      </c>
      <c r="AH100" s="847">
        <v>50</v>
      </c>
      <c r="AI100" s="1238"/>
      <c r="AJ100" s="1240"/>
      <c r="AK100" s="1272" t="s">
        <v>2828</v>
      </c>
    </row>
    <row r="101" spans="1:37" ht="23.25" thickBot="1">
      <c r="A101" s="1132"/>
      <c r="B101" s="1168"/>
      <c r="C101" s="1276"/>
      <c r="D101" s="1194"/>
      <c r="E101" s="1278"/>
      <c r="F101" s="1159"/>
      <c r="G101" s="1135"/>
      <c r="H101" s="1159"/>
      <c r="I101" s="1281"/>
      <c r="J101" s="1260"/>
      <c r="K101" s="1192"/>
      <c r="L101" s="1260"/>
      <c r="M101" s="1260"/>
      <c r="N101" s="1168"/>
      <c r="O101" s="1194"/>
      <c r="P101" s="1168"/>
      <c r="Q101" s="1168"/>
      <c r="R101" s="1192"/>
      <c r="S101" s="1283"/>
      <c r="T101" s="1223"/>
      <c r="U101" s="1143"/>
      <c r="V101" s="1135"/>
      <c r="W101" s="1135"/>
      <c r="X101" s="1135"/>
      <c r="Y101" s="1135"/>
      <c r="Z101" s="1135"/>
      <c r="AA101" s="1135"/>
      <c r="AB101" s="1135"/>
      <c r="AC101" s="1135"/>
      <c r="AD101" s="1135"/>
      <c r="AE101" s="1168"/>
      <c r="AF101" s="835" t="s">
        <v>2742</v>
      </c>
      <c r="AG101" s="835" t="s">
        <v>55</v>
      </c>
      <c r="AH101" s="835" t="s">
        <v>2840</v>
      </c>
      <c r="AI101" s="1223"/>
      <c r="AJ101" s="1135"/>
      <c r="AK101" s="1273"/>
    </row>
    <row r="102" spans="1:37" ht="44.25" customHeight="1" thickBot="1">
      <c r="A102" s="1132"/>
      <c r="B102" s="1168"/>
      <c r="C102" s="1276"/>
      <c r="D102" s="1210"/>
      <c r="E102" s="1278"/>
      <c r="F102" s="1256"/>
      <c r="G102" s="1200"/>
      <c r="H102" s="1256"/>
      <c r="I102" s="1281"/>
      <c r="J102" s="1260"/>
      <c r="K102" s="1244"/>
      <c r="L102" s="1260"/>
      <c r="M102" s="1260"/>
      <c r="N102" s="1215"/>
      <c r="O102" s="1194"/>
      <c r="P102" s="1215"/>
      <c r="Q102" s="1215"/>
      <c r="R102" s="1244"/>
      <c r="S102" s="1284"/>
      <c r="T102" s="1232"/>
      <c r="U102" s="1234"/>
      <c r="V102" s="1200"/>
      <c r="W102" s="1200"/>
      <c r="X102" s="1200"/>
      <c r="Y102" s="1200"/>
      <c r="Z102" s="1200"/>
      <c r="AA102" s="1200"/>
      <c r="AB102" s="1200"/>
      <c r="AC102" s="1200"/>
      <c r="AD102" s="1200"/>
      <c r="AE102" s="1215"/>
      <c r="AF102" s="868" t="s">
        <v>100</v>
      </c>
      <c r="AG102" s="868" t="s">
        <v>58</v>
      </c>
      <c r="AH102" s="868" t="s">
        <v>2841</v>
      </c>
      <c r="AI102" s="1232"/>
      <c r="AJ102" s="1200"/>
      <c r="AK102" s="1274"/>
    </row>
    <row r="103" spans="1:37" ht="52.5" customHeight="1">
      <c r="A103" s="1206"/>
      <c r="B103" s="1261" t="s">
        <v>2833</v>
      </c>
      <c r="C103" s="1275" t="s">
        <v>2842</v>
      </c>
      <c r="D103" s="1292" t="s">
        <v>2770</v>
      </c>
      <c r="E103" s="1248" t="s">
        <v>2843</v>
      </c>
      <c r="F103" s="1279">
        <v>44905</v>
      </c>
      <c r="G103" s="1240"/>
      <c r="H103" s="1255">
        <v>2033</v>
      </c>
      <c r="I103" s="876" t="s">
        <v>2844</v>
      </c>
      <c r="J103" s="865" t="s">
        <v>58</v>
      </c>
      <c r="K103" s="878"/>
      <c r="L103" s="1194" t="s">
        <v>4355</v>
      </c>
      <c r="M103" s="1194" t="s">
        <v>2845</v>
      </c>
      <c r="N103" s="1212">
        <v>37958</v>
      </c>
      <c r="O103" s="1248" t="s">
        <v>2744</v>
      </c>
      <c r="P103" s="1168"/>
      <c r="Q103" s="1168"/>
      <c r="R103" s="1168"/>
      <c r="S103" s="1298" t="s">
        <v>2846</v>
      </c>
      <c r="T103" s="1257" t="s">
        <v>70</v>
      </c>
      <c r="U103" s="1301" t="s">
        <v>115</v>
      </c>
      <c r="V103" s="1261" t="s">
        <v>114</v>
      </c>
      <c r="W103" s="1270">
        <v>37994</v>
      </c>
      <c r="X103" s="1270">
        <v>38159</v>
      </c>
      <c r="Y103" s="1261" t="s">
        <v>31</v>
      </c>
      <c r="Z103" s="1270">
        <v>47289</v>
      </c>
      <c r="AA103" s="1261"/>
      <c r="AB103" s="1261">
        <v>213</v>
      </c>
      <c r="AC103" s="1261" t="s">
        <v>2847</v>
      </c>
      <c r="AD103" s="1261" t="s">
        <v>2752</v>
      </c>
      <c r="AE103" s="1305" t="s">
        <v>31</v>
      </c>
      <c r="AF103" s="1247" t="s">
        <v>2748</v>
      </c>
      <c r="AG103" s="1247" t="s">
        <v>58</v>
      </c>
      <c r="AH103" s="1306" t="s">
        <v>2848</v>
      </c>
      <c r="AI103" s="1261"/>
      <c r="AJ103" s="1261"/>
      <c r="AK103" s="1282" t="s">
        <v>2849</v>
      </c>
    </row>
    <row r="104" spans="1:37" ht="54.75" customHeight="1">
      <c r="A104" s="1206"/>
      <c r="B104" s="1168"/>
      <c r="C104" s="1276"/>
      <c r="D104" s="1293"/>
      <c r="E104" s="1194"/>
      <c r="F104" s="1295"/>
      <c r="G104" s="1135"/>
      <c r="H104" s="1159"/>
      <c r="I104" s="862" t="s">
        <v>2850</v>
      </c>
      <c r="J104" s="879" t="s">
        <v>55</v>
      </c>
      <c r="K104" s="880"/>
      <c r="L104" s="1194"/>
      <c r="M104" s="1194"/>
      <c r="N104" s="1192"/>
      <c r="O104" s="1194"/>
      <c r="P104" s="1168"/>
      <c r="Q104" s="1168"/>
      <c r="R104" s="1168"/>
      <c r="S104" s="1298"/>
      <c r="T104" s="1258"/>
      <c r="U104" s="1302"/>
      <c r="V104" s="1168"/>
      <c r="W104" s="1171"/>
      <c r="X104" s="1171"/>
      <c r="Y104" s="1168"/>
      <c r="Z104" s="1171"/>
      <c r="AA104" s="1168"/>
      <c r="AB104" s="1168"/>
      <c r="AC104" s="1168"/>
      <c r="AD104" s="1168"/>
      <c r="AE104" s="1161"/>
      <c r="AF104" s="1196"/>
      <c r="AG104" s="1196"/>
      <c r="AH104" s="1307"/>
      <c r="AI104" s="1168"/>
      <c r="AJ104" s="1168"/>
      <c r="AK104" s="1283"/>
    </row>
    <row r="105" spans="1:37" ht="54" customHeight="1" thickBot="1">
      <c r="A105" s="1133"/>
      <c r="B105" s="1176"/>
      <c r="C105" s="1291"/>
      <c r="D105" s="1294"/>
      <c r="E105" s="1289"/>
      <c r="F105" s="1296"/>
      <c r="G105" s="1173"/>
      <c r="H105" s="1288"/>
      <c r="I105" s="881" t="s">
        <v>2851</v>
      </c>
      <c r="J105" s="866" t="s">
        <v>58</v>
      </c>
      <c r="K105" s="882"/>
      <c r="L105" s="1289"/>
      <c r="M105" s="1289"/>
      <c r="N105" s="1290"/>
      <c r="O105" s="1194"/>
      <c r="P105" s="1176"/>
      <c r="Q105" s="1176"/>
      <c r="R105" s="1176"/>
      <c r="S105" s="1299"/>
      <c r="T105" s="1300"/>
      <c r="U105" s="1303"/>
      <c r="V105" s="1176"/>
      <c r="W105" s="1297"/>
      <c r="X105" s="1297"/>
      <c r="Y105" s="1176"/>
      <c r="Z105" s="1297"/>
      <c r="AA105" s="1176"/>
      <c r="AB105" s="1176"/>
      <c r="AC105" s="1176"/>
      <c r="AD105" s="1176"/>
      <c r="AE105" s="1216"/>
      <c r="AF105" s="883" t="s">
        <v>100</v>
      </c>
      <c r="AG105" s="883" t="s">
        <v>55</v>
      </c>
      <c r="AH105" s="1308"/>
      <c r="AI105" s="1176"/>
      <c r="AJ105" s="1176"/>
      <c r="AK105" s="1304"/>
    </row>
    <row r="106" spans="1:37" ht="12" thickTop="1"/>
  </sheetData>
  <mergeCells count="558">
    <mergeCell ref="AI103:AI105"/>
    <mergeCell ref="AJ103:AJ105"/>
    <mergeCell ref="AK103:AK105"/>
    <mergeCell ref="AC103:AC105"/>
    <mergeCell ref="AD103:AD105"/>
    <mergeCell ref="AE103:AE105"/>
    <mergeCell ref="AF103:AF104"/>
    <mergeCell ref="AG103:AG104"/>
    <mergeCell ref="AH103:AH105"/>
    <mergeCell ref="W103:W105"/>
    <mergeCell ref="X103:X105"/>
    <mergeCell ref="Y103:Y105"/>
    <mergeCell ref="Z103:Z105"/>
    <mergeCell ref="AA103:AA105"/>
    <mergeCell ref="AB103:AB105"/>
    <mergeCell ref="Q103:Q105"/>
    <mergeCell ref="R103:R105"/>
    <mergeCell ref="S103:S105"/>
    <mergeCell ref="T103:T105"/>
    <mergeCell ref="U103:U105"/>
    <mergeCell ref="V103:V105"/>
    <mergeCell ref="H103:H105"/>
    <mergeCell ref="L103:L105"/>
    <mergeCell ref="M103:M105"/>
    <mergeCell ref="N103:N105"/>
    <mergeCell ref="O103:O105"/>
    <mergeCell ref="P103:P105"/>
    <mergeCell ref="B103:B105"/>
    <mergeCell ref="C103:C105"/>
    <mergeCell ref="D103:D105"/>
    <mergeCell ref="E103:E105"/>
    <mergeCell ref="F103:F105"/>
    <mergeCell ref="G103:G105"/>
    <mergeCell ref="AC100:AC102"/>
    <mergeCell ref="AD100:AD102"/>
    <mergeCell ref="AE100:AE102"/>
    <mergeCell ref="AI100:AI102"/>
    <mergeCell ref="AJ100:AJ102"/>
    <mergeCell ref="AK100:AK102"/>
    <mergeCell ref="AK97:AK99"/>
    <mergeCell ref="T100:T102"/>
    <mergeCell ref="U100:U102"/>
    <mergeCell ref="V100:V102"/>
    <mergeCell ref="W100:W102"/>
    <mergeCell ref="X100:X102"/>
    <mergeCell ref="Y100:Y102"/>
    <mergeCell ref="Z100:Z102"/>
    <mergeCell ref="AA100:AA102"/>
    <mergeCell ref="AB100:AB102"/>
    <mergeCell ref="AB97:AB99"/>
    <mergeCell ref="AC97:AC99"/>
    <mergeCell ref="AD97:AD99"/>
    <mergeCell ref="AE97:AE99"/>
    <mergeCell ref="AI97:AI99"/>
    <mergeCell ref="AJ97:AJ99"/>
    <mergeCell ref="V97:V99"/>
    <mergeCell ref="W97:W99"/>
    <mergeCell ref="X97:X99"/>
    <mergeCell ref="Y97:Y99"/>
    <mergeCell ref="Z97:Z99"/>
    <mergeCell ref="AA97:AA99"/>
    <mergeCell ref="P97:P102"/>
    <mergeCell ref="Q97:Q102"/>
    <mergeCell ref="R97:R102"/>
    <mergeCell ref="S97:S102"/>
    <mergeCell ref="T97:T99"/>
    <mergeCell ref="U97:U99"/>
    <mergeCell ref="J97:J102"/>
    <mergeCell ref="K97:K102"/>
    <mergeCell ref="L97:L102"/>
    <mergeCell ref="M97:M102"/>
    <mergeCell ref="N97:N102"/>
    <mergeCell ref="O97:O102"/>
    <mergeCell ref="AJ94:AJ96"/>
    <mergeCell ref="AK94:AK96"/>
    <mergeCell ref="B97:B102"/>
    <mergeCell ref="C97:C102"/>
    <mergeCell ref="D97:D102"/>
    <mergeCell ref="E97:E102"/>
    <mergeCell ref="F97:F102"/>
    <mergeCell ref="G97:G102"/>
    <mergeCell ref="H97:H102"/>
    <mergeCell ref="I97:I102"/>
    <mergeCell ref="AA94:AA96"/>
    <mergeCell ref="AB94:AB96"/>
    <mergeCell ref="AC94:AC96"/>
    <mergeCell ref="AD94:AD96"/>
    <mergeCell ref="AE94:AE96"/>
    <mergeCell ref="AI94:AI96"/>
    <mergeCell ref="N88:N96"/>
    <mergeCell ref="O88:O96"/>
    <mergeCell ref="AJ88:AJ93"/>
    <mergeCell ref="AK88:AK93"/>
    <mergeCell ref="AE91:AE93"/>
    <mergeCell ref="T94:T96"/>
    <mergeCell ref="U94:U96"/>
    <mergeCell ref="V94:V96"/>
    <mergeCell ref="W94:W96"/>
    <mergeCell ref="X94:X96"/>
    <mergeCell ref="Y94:Y96"/>
    <mergeCell ref="Z94:Z96"/>
    <mergeCell ref="AA88:AA93"/>
    <mergeCell ref="AB88:AB93"/>
    <mergeCell ref="AC88:AC93"/>
    <mergeCell ref="AD88:AD93"/>
    <mergeCell ref="AE88:AE90"/>
    <mergeCell ref="AI88:AI93"/>
    <mergeCell ref="U88:U93"/>
    <mergeCell ref="V88:V93"/>
    <mergeCell ref="W88:W93"/>
    <mergeCell ref="X88:X93"/>
    <mergeCell ref="Y88:Y93"/>
    <mergeCell ref="Z88:Z93"/>
    <mergeCell ref="P88:P96"/>
    <mergeCell ref="Q88:Q96"/>
    <mergeCell ref="R88:R96"/>
    <mergeCell ref="T88:T93"/>
    <mergeCell ref="H88:H96"/>
    <mergeCell ref="I88:I96"/>
    <mergeCell ref="J88:J96"/>
    <mergeCell ref="K88:K96"/>
    <mergeCell ref="L88:L96"/>
    <mergeCell ref="M88:M96"/>
    <mergeCell ref="I82:I87"/>
    <mergeCell ref="J82:J87"/>
    <mergeCell ref="K82:K87"/>
    <mergeCell ref="AE82:AE84"/>
    <mergeCell ref="AE85:AE87"/>
    <mergeCell ref="Z79:Z87"/>
    <mergeCell ref="AA79:AA87"/>
    <mergeCell ref="AB79:AB87"/>
    <mergeCell ref="AC79:AC87"/>
    <mergeCell ref="AD79:AD87"/>
    <mergeCell ref="AE79:AE81"/>
    <mergeCell ref="AJ73:AJ78"/>
    <mergeCell ref="AK73:AK78"/>
    <mergeCell ref="AE76:AE78"/>
    <mergeCell ref="T79:T87"/>
    <mergeCell ref="U79:U87"/>
    <mergeCell ref="V79:V87"/>
    <mergeCell ref="W79:W87"/>
    <mergeCell ref="X79:X87"/>
    <mergeCell ref="Y79:Y87"/>
    <mergeCell ref="Z73:Z78"/>
    <mergeCell ref="AA73:AA78"/>
    <mergeCell ref="AB73:AB78"/>
    <mergeCell ref="AC73:AC78"/>
    <mergeCell ref="AD73:AD78"/>
    <mergeCell ref="AE73:AE75"/>
    <mergeCell ref="T73:T78"/>
    <mergeCell ref="U73:U78"/>
    <mergeCell ref="V73:V78"/>
    <mergeCell ref="W73:W78"/>
    <mergeCell ref="X73:X78"/>
    <mergeCell ref="Y73:Y78"/>
    <mergeCell ref="AI79:AI87"/>
    <mergeCell ref="AJ79:AJ87"/>
    <mergeCell ref="AK79:AK87"/>
    <mergeCell ref="AJ70:AJ72"/>
    <mergeCell ref="AK70:AK72"/>
    <mergeCell ref="H73:H87"/>
    <mergeCell ref="I73:I81"/>
    <mergeCell ref="J73:J81"/>
    <mergeCell ref="K73:K81"/>
    <mergeCell ref="L73:L87"/>
    <mergeCell ref="M73:M87"/>
    <mergeCell ref="N73:N87"/>
    <mergeCell ref="Z70:Z72"/>
    <mergeCell ref="AA70:AA72"/>
    <mergeCell ref="AB70:AB72"/>
    <mergeCell ref="AC70:AC72"/>
    <mergeCell ref="AD70:AD72"/>
    <mergeCell ref="AE70:AE72"/>
    <mergeCell ref="P34:P72"/>
    <mergeCell ref="Q34:Q72"/>
    <mergeCell ref="R34:R72"/>
    <mergeCell ref="S34:S96"/>
    <mergeCell ref="O73:O87"/>
    <mergeCell ref="P73:P87"/>
    <mergeCell ref="Q73:Q87"/>
    <mergeCell ref="R73:R87"/>
    <mergeCell ref="AI73:AI78"/>
    <mergeCell ref="AM68:AM69"/>
    <mergeCell ref="AN68:AO68"/>
    <mergeCell ref="AQ68:AT68"/>
    <mergeCell ref="AV68:AY68"/>
    <mergeCell ref="T70:T72"/>
    <mergeCell ref="U70:U72"/>
    <mergeCell ref="V70:V72"/>
    <mergeCell ref="W70:W72"/>
    <mergeCell ref="X70:X72"/>
    <mergeCell ref="Y70:Y72"/>
    <mergeCell ref="AC64:AC69"/>
    <mergeCell ref="AD64:AD69"/>
    <mergeCell ref="AE64:AE66"/>
    <mergeCell ref="AI64:AI69"/>
    <mergeCell ref="AJ64:AJ69"/>
    <mergeCell ref="AK64:AK69"/>
    <mergeCell ref="AE67:AE69"/>
    <mergeCell ref="W64:W69"/>
    <mergeCell ref="X64:X69"/>
    <mergeCell ref="Y64:Y69"/>
    <mergeCell ref="Z64:Z69"/>
    <mergeCell ref="AA64:AA69"/>
    <mergeCell ref="AB64:AB69"/>
    <mergeCell ref="AI70:AI72"/>
    <mergeCell ref="AA49:AA57"/>
    <mergeCell ref="AB49:AB57"/>
    <mergeCell ref="AC49:AC57"/>
    <mergeCell ref="AD49:AD57"/>
    <mergeCell ref="AI58:AI63"/>
    <mergeCell ref="AJ58:AJ63"/>
    <mergeCell ref="AK58:AK63"/>
    <mergeCell ref="AE61:AE63"/>
    <mergeCell ref="I63:I72"/>
    <mergeCell ref="J63:J72"/>
    <mergeCell ref="K63:K72"/>
    <mergeCell ref="T64:T69"/>
    <mergeCell ref="U64:U69"/>
    <mergeCell ref="V64:V69"/>
    <mergeCell ref="Z58:Z63"/>
    <mergeCell ref="AA58:AA63"/>
    <mergeCell ref="AB58:AB63"/>
    <mergeCell ref="AC58:AC63"/>
    <mergeCell ref="AD58:AD63"/>
    <mergeCell ref="AE58:AE60"/>
    <mergeCell ref="T58:T63"/>
    <mergeCell ref="U58:U63"/>
    <mergeCell ref="V58:V63"/>
    <mergeCell ref="W58:W63"/>
    <mergeCell ref="AE43:AE45"/>
    <mergeCell ref="AI43:AI48"/>
    <mergeCell ref="AJ43:AJ48"/>
    <mergeCell ref="AK43:AK48"/>
    <mergeCell ref="AE46:AE48"/>
    <mergeCell ref="T49:T57"/>
    <mergeCell ref="U49:U57"/>
    <mergeCell ref="V49:V57"/>
    <mergeCell ref="W49:W57"/>
    <mergeCell ref="X49:X57"/>
    <mergeCell ref="Y43:Y48"/>
    <mergeCell ref="Z43:Z48"/>
    <mergeCell ref="AA43:AA48"/>
    <mergeCell ref="AB43:AB48"/>
    <mergeCell ref="AC43:AC48"/>
    <mergeCell ref="AD43:AD48"/>
    <mergeCell ref="AE49:AE51"/>
    <mergeCell ref="AI49:AI57"/>
    <mergeCell ref="AJ49:AJ57"/>
    <mergeCell ref="AK49:AK57"/>
    <mergeCell ref="AE52:AE54"/>
    <mergeCell ref="AE55:AE57"/>
    <mergeCell ref="Y49:Y57"/>
    <mergeCell ref="Z49:Z57"/>
    <mergeCell ref="AA34:AA42"/>
    <mergeCell ref="AB34:AB42"/>
    <mergeCell ref="AC34:AC42"/>
    <mergeCell ref="AD34:AD42"/>
    <mergeCell ref="AE34:AE36"/>
    <mergeCell ref="T34:T42"/>
    <mergeCell ref="U34:U42"/>
    <mergeCell ref="V34:V42"/>
    <mergeCell ref="W34:W42"/>
    <mergeCell ref="X34:X42"/>
    <mergeCell ref="Y34:Y42"/>
    <mergeCell ref="AJ31:AJ32"/>
    <mergeCell ref="AK31:AK32"/>
    <mergeCell ref="A33:AI33"/>
    <mergeCell ref="A34:A105"/>
    <mergeCell ref="B34:B96"/>
    <mergeCell ref="C34:C96"/>
    <mergeCell ref="D34:D96"/>
    <mergeCell ref="E34:E96"/>
    <mergeCell ref="F34:F96"/>
    <mergeCell ref="G34:G96"/>
    <mergeCell ref="AA31:AA32"/>
    <mergeCell ref="AB31:AB32"/>
    <mergeCell ref="AC31:AC32"/>
    <mergeCell ref="AD31:AD32"/>
    <mergeCell ref="AE31:AE32"/>
    <mergeCell ref="AI31:AI32"/>
    <mergeCell ref="U31:U32"/>
    <mergeCell ref="V31:V32"/>
    <mergeCell ref="AI34:AI42"/>
    <mergeCell ref="AJ34:AJ42"/>
    <mergeCell ref="AK34:AK42"/>
    <mergeCell ref="AE37:AE39"/>
    <mergeCell ref="AE40:AE42"/>
    <mergeCell ref="T43:T48"/>
    <mergeCell ref="Z31:Z32"/>
    <mergeCell ref="H31:H32"/>
    <mergeCell ref="I31:I32"/>
    <mergeCell ref="J31:J32"/>
    <mergeCell ref="K31:K32"/>
    <mergeCell ref="L31:S32"/>
    <mergeCell ref="T31:T32"/>
    <mergeCell ref="H34:H72"/>
    <mergeCell ref="I34:I62"/>
    <mergeCell ref="J34:J62"/>
    <mergeCell ref="K34:K62"/>
    <mergeCell ref="L34:L72"/>
    <mergeCell ref="M34:M72"/>
    <mergeCell ref="U43:U48"/>
    <mergeCell ref="V43:V48"/>
    <mergeCell ref="W43:W48"/>
    <mergeCell ref="X43:X48"/>
    <mergeCell ref="Z34:Z42"/>
    <mergeCell ref="X58:X63"/>
    <mergeCell ref="Y58:Y63"/>
    <mergeCell ref="N34:N72"/>
    <mergeCell ref="O34:O72"/>
    <mergeCell ref="B31:B32"/>
    <mergeCell ref="C31:C32"/>
    <mergeCell ref="D31:D32"/>
    <mergeCell ref="E31:E32"/>
    <mergeCell ref="F31:F32"/>
    <mergeCell ref="G31:G32"/>
    <mergeCell ref="AC28:AC30"/>
    <mergeCell ref="AD28:AD30"/>
    <mergeCell ref="AE28:AE30"/>
    <mergeCell ref="Q28:Q30"/>
    <mergeCell ref="R28:R30"/>
    <mergeCell ref="S28:S30"/>
    <mergeCell ref="T28:T30"/>
    <mergeCell ref="U28:U30"/>
    <mergeCell ref="V28:V30"/>
    <mergeCell ref="K28:K30"/>
    <mergeCell ref="L28:L30"/>
    <mergeCell ref="M28:M30"/>
    <mergeCell ref="N28:N30"/>
    <mergeCell ref="O28:O30"/>
    <mergeCell ref="P28:P30"/>
    <mergeCell ref="W31:W32"/>
    <mergeCell ref="X31:X32"/>
    <mergeCell ref="Y31:Y32"/>
    <mergeCell ref="AI28:AI30"/>
    <mergeCell ref="AJ28:AJ30"/>
    <mergeCell ref="AK28:AK30"/>
    <mergeCell ref="W28:W30"/>
    <mergeCell ref="X28:X30"/>
    <mergeCell ref="Y28:Y30"/>
    <mergeCell ref="Z28:Z30"/>
    <mergeCell ref="AA28:AA30"/>
    <mergeCell ref="AB28:AB30"/>
    <mergeCell ref="AK25:AK27"/>
    <mergeCell ref="B28:B30"/>
    <mergeCell ref="C28:C30"/>
    <mergeCell ref="D28:D30"/>
    <mergeCell ref="E28:E30"/>
    <mergeCell ref="F28:F30"/>
    <mergeCell ref="G28:G30"/>
    <mergeCell ref="H28:H30"/>
    <mergeCell ref="I28:I30"/>
    <mergeCell ref="J28:J30"/>
    <mergeCell ref="AB25:AB27"/>
    <mergeCell ref="AC25:AC27"/>
    <mergeCell ref="AD25:AD27"/>
    <mergeCell ref="AE25:AE27"/>
    <mergeCell ref="AI25:AI27"/>
    <mergeCell ref="AJ25:AJ27"/>
    <mergeCell ref="V25:V27"/>
    <mergeCell ref="W25:W27"/>
    <mergeCell ref="X25:X27"/>
    <mergeCell ref="Y25:Y27"/>
    <mergeCell ref="Z25:Z27"/>
    <mergeCell ref="AA25:AA27"/>
    <mergeCell ref="P25:P27"/>
    <mergeCell ref="Q25:Q27"/>
    <mergeCell ref="Z23:Z24"/>
    <mergeCell ref="O23:O24"/>
    <mergeCell ref="P23:P24"/>
    <mergeCell ref="R25:R27"/>
    <mergeCell ref="S25:S27"/>
    <mergeCell ref="T25:T27"/>
    <mergeCell ref="U25:U27"/>
    <mergeCell ref="J25:J26"/>
    <mergeCell ref="K25:K26"/>
    <mergeCell ref="L25:L27"/>
    <mergeCell ref="M25:M27"/>
    <mergeCell ref="N25:N27"/>
    <mergeCell ref="O25:O27"/>
    <mergeCell ref="I23:I24"/>
    <mergeCell ref="J23:J24"/>
    <mergeCell ref="K23:K24"/>
    <mergeCell ref="L23:L24"/>
    <mergeCell ref="M23:M24"/>
    <mergeCell ref="N23:N24"/>
    <mergeCell ref="AJ23:AJ24"/>
    <mergeCell ref="AK23:AK24"/>
    <mergeCell ref="B25:B27"/>
    <mergeCell ref="C25:C27"/>
    <mergeCell ref="D25:D27"/>
    <mergeCell ref="E25:E27"/>
    <mergeCell ref="F25:F27"/>
    <mergeCell ref="G25:G27"/>
    <mergeCell ref="H25:H27"/>
    <mergeCell ref="I25:I26"/>
    <mergeCell ref="AA23:AA24"/>
    <mergeCell ref="AB23:AB24"/>
    <mergeCell ref="AC23:AC24"/>
    <mergeCell ref="AD23:AD24"/>
    <mergeCell ref="AE23:AE24"/>
    <mergeCell ref="AI23:AI24"/>
    <mergeCell ref="U23:U24"/>
    <mergeCell ref="V23:V24"/>
    <mergeCell ref="W19:W22"/>
    <mergeCell ref="X19:X22"/>
    <mergeCell ref="Y19:Y22"/>
    <mergeCell ref="N19:N22"/>
    <mergeCell ref="O19:O22"/>
    <mergeCell ref="Q23:Q24"/>
    <mergeCell ref="R23:R24"/>
    <mergeCell ref="S23:S24"/>
    <mergeCell ref="T23:T24"/>
    <mergeCell ref="W23:W24"/>
    <mergeCell ref="X23:X24"/>
    <mergeCell ref="Y23:Y24"/>
    <mergeCell ref="I19:I22"/>
    <mergeCell ref="J19:J22"/>
    <mergeCell ref="K19:K22"/>
    <mergeCell ref="L19:L22"/>
    <mergeCell ref="M19:M22"/>
    <mergeCell ref="AI19:AI22"/>
    <mergeCell ref="AJ19:AJ22"/>
    <mergeCell ref="AK19:AK22"/>
    <mergeCell ref="B23:B24"/>
    <mergeCell ref="C23:C24"/>
    <mergeCell ref="D23:D24"/>
    <mergeCell ref="E23:E24"/>
    <mergeCell ref="F23:F24"/>
    <mergeCell ref="G23:G24"/>
    <mergeCell ref="H23:H24"/>
    <mergeCell ref="Z19:Z22"/>
    <mergeCell ref="AA19:AA22"/>
    <mergeCell ref="AB19:AB22"/>
    <mergeCell ref="AC19:AC22"/>
    <mergeCell ref="AD19:AD22"/>
    <mergeCell ref="AE19:AE22"/>
    <mergeCell ref="T19:T22"/>
    <mergeCell ref="U19:U22"/>
    <mergeCell ref="V19:V22"/>
    <mergeCell ref="X14:X16"/>
    <mergeCell ref="M14:M16"/>
    <mergeCell ref="N14:N16"/>
    <mergeCell ref="AE17:AE18"/>
    <mergeCell ref="AI17:AI18"/>
    <mergeCell ref="AJ17:AJ18"/>
    <mergeCell ref="AK17:AK18"/>
    <mergeCell ref="B19:B22"/>
    <mergeCell ref="C19:C22"/>
    <mergeCell ref="D19:D22"/>
    <mergeCell ref="E19:E22"/>
    <mergeCell ref="F19:F22"/>
    <mergeCell ref="G19:G22"/>
    <mergeCell ref="Y17:Y18"/>
    <mergeCell ref="Z17:Z18"/>
    <mergeCell ref="AA17:AA18"/>
    <mergeCell ref="AB17:AB18"/>
    <mergeCell ref="AC17:AC18"/>
    <mergeCell ref="AD17:AD18"/>
    <mergeCell ref="P19:P22"/>
    <mergeCell ref="Q19:Q22"/>
    <mergeCell ref="R19:R22"/>
    <mergeCell ref="S19:S22"/>
    <mergeCell ref="H19:H22"/>
    <mergeCell ref="J14:J16"/>
    <mergeCell ref="K14:K16"/>
    <mergeCell ref="L14:L16"/>
    <mergeCell ref="AE14:AE16"/>
    <mergeCell ref="AI14:AI16"/>
    <mergeCell ref="AJ14:AJ16"/>
    <mergeCell ref="AK14:AK16"/>
    <mergeCell ref="B17:S18"/>
    <mergeCell ref="T17:T18"/>
    <mergeCell ref="U17:U18"/>
    <mergeCell ref="V17:V18"/>
    <mergeCell ref="W17:W18"/>
    <mergeCell ref="X17:X18"/>
    <mergeCell ref="Y14:Y16"/>
    <mergeCell ref="Z14:Z16"/>
    <mergeCell ref="AA14:AA16"/>
    <mergeCell ref="AB14:AB16"/>
    <mergeCell ref="AC14:AC16"/>
    <mergeCell ref="AD14:AD16"/>
    <mergeCell ref="S14:S16"/>
    <mergeCell ref="T14:T16"/>
    <mergeCell ref="U14:U16"/>
    <mergeCell ref="V14:V16"/>
    <mergeCell ref="W14:W16"/>
    <mergeCell ref="B14:B16"/>
    <mergeCell ref="C14:C16"/>
    <mergeCell ref="D14:D16"/>
    <mergeCell ref="E14:E16"/>
    <mergeCell ref="F14:F16"/>
    <mergeCell ref="X12:X13"/>
    <mergeCell ref="Y12:Y13"/>
    <mergeCell ref="Z12:Z13"/>
    <mergeCell ref="AA12:AA13"/>
    <mergeCell ref="R12:R13"/>
    <mergeCell ref="S12:S13"/>
    <mergeCell ref="T12:T13"/>
    <mergeCell ref="U12:U13"/>
    <mergeCell ref="V12:V13"/>
    <mergeCell ref="W12:W13"/>
    <mergeCell ref="L12:L13"/>
    <mergeCell ref="M12:M13"/>
    <mergeCell ref="O14:O16"/>
    <mergeCell ref="P14:P16"/>
    <mergeCell ref="Q14:Q16"/>
    <mergeCell ref="R14:R16"/>
    <mergeCell ref="G14:G16"/>
    <mergeCell ref="H14:H16"/>
    <mergeCell ref="I14:I16"/>
    <mergeCell ref="H12:H13"/>
    <mergeCell ref="I12:I13"/>
    <mergeCell ref="J12:J13"/>
    <mergeCell ref="K12:K13"/>
    <mergeCell ref="AD12:AD13"/>
    <mergeCell ref="AE12:AE13"/>
    <mergeCell ref="AI12:AI13"/>
    <mergeCell ref="AJ12:AJ13"/>
    <mergeCell ref="AK12:AK13"/>
    <mergeCell ref="AB12:AB13"/>
    <mergeCell ref="AC12:AC13"/>
    <mergeCell ref="A11:AI11"/>
    <mergeCell ref="A12:A32"/>
    <mergeCell ref="B12:B13"/>
    <mergeCell ref="C12:C13"/>
    <mergeCell ref="D12:D13"/>
    <mergeCell ref="E12:E13"/>
    <mergeCell ref="G8:G9"/>
    <mergeCell ref="H8:H9"/>
    <mergeCell ref="L8:L9"/>
    <mergeCell ref="M8:M9"/>
    <mergeCell ref="N8:N9"/>
    <mergeCell ref="O8:O9"/>
    <mergeCell ref="A6:A10"/>
    <mergeCell ref="B8:B9"/>
    <mergeCell ref="C8:C9"/>
    <mergeCell ref="D8:D9"/>
    <mergeCell ref="E8:E9"/>
    <mergeCell ref="F8:F9"/>
    <mergeCell ref="N12:N13"/>
    <mergeCell ref="O12:O13"/>
    <mergeCell ref="P12:P13"/>
    <mergeCell ref="Q12:Q13"/>
    <mergeCell ref="F12:F13"/>
    <mergeCell ref="G12:G13"/>
    <mergeCell ref="A1:AK1"/>
    <mergeCell ref="A2:AK2"/>
    <mergeCell ref="A3:S3"/>
    <mergeCell ref="T3:AK3"/>
    <mergeCell ref="A4:S4"/>
    <mergeCell ref="T4:AI4"/>
    <mergeCell ref="P8:P9"/>
    <mergeCell ref="Q8:Q9"/>
    <mergeCell ref="R8:R9"/>
    <mergeCell ref="S8:S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B20"/>
  <sheetViews>
    <sheetView zoomScale="85" zoomScaleNormal="85" workbookViewId="0">
      <selection activeCell="I18" sqref="I18"/>
    </sheetView>
  </sheetViews>
  <sheetFormatPr baseColWidth="10" defaultColWidth="11.5703125" defaultRowHeight="11.25"/>
  <cols>
    <col min="1" max="16384" width="11.5703125" style="1"/>
  </cols>
  <sheetData>
    <row r="1" spans="1:1">
      <c r="A1" s="166" t="s">
        <v>4211</v>
      </c>
    </row>
    <row r="20" spans="2:2">
      <c r="B20" s="2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A1D225C3CB0F408FE912276554B2FC" ma:contentTypeVersion="18" ma:contentTypeDescription="Crée un document." ma:contentTypeScope="" ma:versionID="14c148c06740e97552cd65eec9eb7833">
  <xsd:schema xmlns:xsd="http://www.w3.org/2001/XMLSchema" xmlns:xs="http://www.w3.org/2001/XMLSchema" xmlns:p="http://schemas.microsoft.com/office/2006/metadata/properties" xmlns:ns3="8fa3fb10-8a71-4bf9-896a-e740429e83fb" xmlns:ns4="e2af9cbe-5443-4b1a-b8fe-4a32600782fd" targetNamespace="http://schemas.microsoft.com/office/2006/metadata/properties" ma:root="true" ma:fieldsID="5aaf8e7187f7803f91ce9cbcae939082" ns3:_="" ns4:_="">
    <xsd:import namespace="8fa3fb10-8a71-4bf9-896a-e740429e83fb"/>
    <xsd:import namespace="e2af9cbe-5443-4b1a-b8fe-4a32600782f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3fb10-8a71-4bf9-896a-e740429e83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f9cbe-5443-4b1a-b8fe-4a32600782f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SharingHintHash" ma:index="19"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fa3fb10-8a71-4bf9-896a-e740429e83fb" xsi:nil="true"/>
  </documentManagement>
</p:properties>
</file>

<file path=customXml/itemProps1.xml><?xml version="1.0" encoding="utf-8"?>
<ds:datastoreItem xmlns:ds="http://schemas.openxmlformats.org/officeDocument/2006/customXml" ds:itemID="{C682389B-198A-43DD-9F27-D53149284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3fb10-8a71-4bf9-896a-e740429e83fb"/>
    <ds:schemaRef ds:uri="e2af9cbe-5443-4b1a-b8fe-4a3260078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C10276-19ED-4AAA-9FAE-0A2D8E044A2F}">
  <ds:schemaRefs>
    <ds:schemaRef ds:uri="http://schemas.microsoft.com/sharepoint/v3/contenttype/forms"/>
  </ds:schemaRefs>
</ds:datastoreItem>
</file>

<file path=customXml/itemProps3.xml><?xml version="1.0" encoding="utf-8"?>
<ds:datastoreItem xmlns:ds="http://schemas.openxmlformats.org/officeDocument/2006/customXml" ds:itemID="{06407F66-B66F-4505-934C-3AF49DA64488}">
  <ds:schemaRefs>
    <ds:schemaRef ds:uri="http://purl.org/dc/elements/1.1/"/>
    <ds:schemaRef ds:uri="http://schemas.microsoft.com/office/infopath/2007/PartnerControls"/>
    <ds:schemaRef ds:uri="8fa3fb10-8a71-4bf9-896a-e740429e83fb"/>
    <ds:schemaRef ds:uri="http://www.w3.org/XML/1998/namespace"/>
    <ds:schemaRef ds:uri="http://purl.org/dc/terms/"/>
    <ds:schemaRef ds:uri="http://schemas.microsoft.com/office/2006/documentManagement/types"/>
    <ds:schemaRef ds:uri="http://schemas.microsoft.com/office/2006/metadata/properties"/>
    <ds:schemaRef ds:uri="e2af9cbe-5443-4b1a-b8fe-4a32600782fd"/>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31</vt:i4>
      </vt:variant>
      <vt:variant>
        <vt:lpstr>Plages nommées</vt:lpstr>
      </vt:variant>
      <vt:variant>
        <vt:i4>7</vt:i4>
      </vt:variant>
    </vt:vector>
  </HeadingPairs>
  <TitlesOfParts>
    <vt:vector size="38" baseType="lpstr">
      <vt:lpstr>Liste des annexes</vt:lpstr>
      <vt:lpstr>Annexe 1 </vt:lpstr>
      <vt:lpstr>Annexe 2</vt:lpstr>
      <vt:lpstr>Annexe 3</vt:lpstr>
      <vt:lpstr>Annexe 4</vt:lpstr>
      <vt:lpstr>Annexe 5</vt:lpstr>
      <vt:lpstr>Annexe 6</vt:lpstr>
      <vt:lpstr>Annexe 7</vt:lpstr>
      <vt:lpstr>Annexe 8</vt:lpstr>
      <vt:lpstr>Annexe 9</vt:lpstr>
      <vt:lpstr>Annexe 10-1 Pétrolier</vt:lpstr>
      <vt:lpstr>Annexe 10-2 Minier</vt:lpstr>
      <vt:lpstr>Annexe 11</vt:lpstr>
      <vt:lpstr>Annexe 12</vt:lpstr>
      <vt:lpstr>Annexe 13</vt:lpstr>
      <vt:lpstr>Annexe 14</vt:lpstr>
      <vt:lpstr>Annexe 15</vt:lpstr>
      <vt:lpstr>Annexe 16</vt:lpstr>
      <vt:lpstr>Annexe 17</vt:lpstr>
      <vt:lpstr>Annexe 18</vt:lpstr>
      <vt:lpstr>Annexe 19</vt:lpstr>
      <vt:lpstr>Annexe 20</vt:lpstr>
      <vt:lpstr>Annexe 21</vt:lpstr>
      <vt:lpstr>Annexe 22</vt:lpstr>
      <vt:lpstr>Annexe 23</vt:lpstr>
      <vt:lpstr>Annexe 24</vt:lpstr>
      <vt:lpstr>Annexe 25</vt:lpstr>
      <vt:lpstr>Annexe 26</vt:lpstr>
      <vt:lpstr>Annexe 27</vt:lpstr>
      <vt:lpstr>Annexe 28</vt:lpstr>
      <vt:lpstr>Annexe 29</vt:lpstr>
      <vt:lpstr>'Annexe 5'!_Toc147511038</vt:lpstr>
      <vt:lpstr>'Annexe 5'!_Toc147511039</vt:lpstr>
      <vt:lpstr>'Liste des annexes'!_Toc88231522</vt:lpstr>
      <vt:lpstr>'Annexe 12'!Impression_des_titres</vt:lpstr>
      <vt:lpstr>'Annexe 19'!Impression_des_titres</vt:lpstr>
      <vt:lpstr>'Annexe 12'!Zone_d_impression</vt:lpstr>
      <vt:lpstr>'Annexe 9'!Zone_d_impression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BDO</dc:creator>
  <cp:lastModifiedBy>Utilisateur Windows</cp:lastModifiedBy>
  <cp:lastPrinted>2025-03-11T17:20:42Z</cp:lastPrinted>
  <dcterms:created xsi:type="dcterms:W3CDTF">2021-11-19T08:01:12Z</dcterms:created>
  <dcterms:modified xsi:type="dcterms:W3CDTF">2025-03-11T17:24:39Z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0x01010028A1D225C3CB0F408FE912276554B2FC</vt:lpwstr>
  </property>
  <property fmtid="{D5CDD505-2E9C-101B-9397-08002B2CF9AE}" pid="3" name="MediaServiceImageTags">
    <vt:lpwstr/>
  </property>
</Properties>
</file>